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3"/>
  <workbookPr codeName="ThisWorkbook" defaultThemeVersion="166925"/>
  <mc:AlternateContent xmlns:mc="http://schemas.openxmlformats.org/markup-compatibility/2006">
    <mc:Choice Requires="x15">
      <x15ac:absPath xmlns:x15ac="http://schemas.microsoft.com/office/spreadsheetml/2010/11/ac" url="/Users/aditia/Dropbox/Work/1 DJPb/2021/Dit. PPK BLU/BLU Maturity Rating 2021/Sosialisasi/Bahan Materi 15032021/"/>
    </mc:Choice>
  </mc:AlternateContent>
  <xr:revisionPtr revIDLastSave="0" documentId="13_ncr:1_{5CBBD082-5883-494F-B83D-60328B29B5DC}" xr6:coauthVersionLast="46" xr6:coauthVersionMax="46" xr10:uidLastSave="{00000000-0000-0000-0000-000000000000}"/>
  <bookViews>
    <workbookView xWindow="0" yWindow="500" windowWidth="28800" windowHeight="17500" tabRatio="944" firstSheet="5" activeTab="5" xr2:uid="{E0442F51-1B17-46BE-9038-89DBCA9C09ED}"/>
  </bookViews>
  <sheets>
    <sheet name="I. LEMBAR PENGESAHAN" sheetId="2" r:id="rId1"/>
    <sheet name="II. PETUNJUK PENGISIAN-RESULT" sheetId="31" r:id="rId2"/>
    <sheet name="III. PETUNJUK PENGISIAN-PROCESS" sheetId="3" r:id="rId3"/>
    <sheet name="IV. KODE PENILAIAN" sheetId="6" r:id="rId4"/>
    <sheet name="Dashboard Penilaian Maturitas" sheetId="54" r:id="rId5"/>
    <sheet name="Data Sheet Keuangan" sheetId="34" r:id="rId6"/>
    <sheet name="Data Sheet Layanan" sheetId="36" r:id="rId7"/>
    <sheet name="1.1 Likuiditas" sheetId="19" r:id="rId8"/>
    <sheet name="1.2 Efisiensi" sheetId="22" r:id="rId9"/>
    <sheet name="1.3 Efektivitas" sheetId="23" r:id="rId10"/>
    <sheet name="1.4 Tingkat Kemandirian" sheetId="26" r:id="rId11"/>
    <sheet name="2.1 Indeks Kepuasan Masyarakat" sheetId="27" r:id="rId12"/>
    <sheet name="2.2 Efisiensi Waktu Pelayanan" sheetId="28" r:id="rId13"/>
    <sheet name="2.3 Sistem Pengaduan Layanan" sheetId="30" r:id="rId14"/>
    <sheet name="2.4 Keberhasilan Layanan" sheetId="29" r:id="rId15"/>
    <sheet name="3.1 SDM" sheetId="4" r:id="rId16"/>
    <sheet name="3.2 Proses Bisnis" sheetId="7" r:id="rId17"/>
    <sheet name="3.3 Teknologi" sheetId="8" r:id="rId18"/>
    <sheet name="3.4 Customer Focus" sheetId="9" r:id="rId19"/>
    <sheet name="4.1 Perencanaan Strategis" sheetId="10" r:id="rId20"/>
    <sheet name="4.2 Etika Bisnis" sheetId="11" r:id="rId21"/>
    <sheet name="4.3 Stakeholders Relationship" sheetId="12" r:id="rId22"/>
    <sheet name="4.4 Manajemen Risiko" sheetId="32" r:id="rId23"/>
    <sheet name="4.5 Pengawasan &amp; Pelaporan" sheetId="33" r:id="rId24"/>
    <sheet name="5.1 User Involvement" sheetId="15" r:id="rId25"/>
    <sheet name="5.2 Proses Inovasi" sheetId="24" r:id="rId26"/>
    <sheet name="5.3 Manajemen Pengetahuan" sheetId="25" r:id="rId27"/>
    <sheet name="5.4 Manajemen Perubahan" sheetId="16" r:id="rId28"/>
    <sheet name="6.1 Environmental Footprint Mgt" sheetId="17" r:id="rId29"/>
    <sheet name="6.2 Penggunaan Sumber Daya" sheetId="18" r:id="rId30"/>
    <sheet name="Sub-Indikator Rumpun" sheetId="52" r:id="rId31"/>
  </sheets>
  <definedNames>
    <definedName name="Balai">'Sub-Indikator Rumpun'!$D$25</definedName>
    <definedName name="Balai_Kesehatan">'Sub-Indikator Rumpun'!$D$6</definedName>
    <definedName name="Balai_Labolatorium_Kesehatan">'Sub-Indikator Rumpun'!$D$11</definedName>
    <definedName name="Barang__Jasa_Lainnya">'Sub-Indikator Rumpun'!$L$2:$L$6</definedName>
    <definedName name="Barang_Jasa_Lainnya">'Sub-Indikator Rumpun'!#REF!</definedName>
    <definedName name="Institusi_Pendidikan_atau_Pelatihan_Lainnya.">'Sub-Indikator Rumpun'!$D$31</definedName>
    <definedName name="Kesehatan">'Sub-Indikator Rumpun'!$H$2:$H$11</definedName>
    <definedName name="Litbang">'Sub-Indikator Rumpun'!$D$48</definedName>
    <definedName name="Pendidikan">'Sub-Indikator Rumpun'!$I$2:$I$11</definedName>
    <definedName name="Pengelola_Dana" localSheetId="30">'Sub-Indikator Rumpun'!$D$42</definedName>
    <definedName name="Pengelola_Dana">'Sub-Indikator Rumpun'!$K$2:$K$11</definedName>
    <definedName name="Pengelola_Kawasan" localSheetId="30">'Sub-Indikator Rumpun'!$D$33</definedName>
    <definedName name="Pengelola_Kawasan">'Sub-Indikator Rumpun'!$J$2:$J$11</definedName>
    <definedName name="Perguruan_Tinggi">'Sub-Indikator Rumpun'!$D$19</definedName>
    <definedName name="Pertanian">'Sub-Indikator Rumpun'!$D$39</definedName>
    <definedName name="Politeknik">'Sub-Indikator Rumpun'!$D$28</definedName>
    <definedName name="_xlnm.Print_Area" localSheetId="7">'1.1 Likuiditas'!$A$1:$U$30</definedName>
    <definedName name="_xlnm.Print_Area" localSheetId="8">'1.2 Efisiensi'!$A$1:$U$29</definedName>
    <definedName name="_xlnm.Print_Area" localSheetId="9">'1.3 Efektivitas'!$A$1:$U$30</definedName>
    <definedName name="_xlnm.Print_Area" localSheetId="10">'1.4 Tingkat Kemandirian'!$A$1:$U$29</definedName>
    <definedName name="_xlnm.Print_Area" localSheetId="11">'2.1 Indeks Kepuasan Masyarakat'!$A$1:$U$29</definedName>
    <definedName name="_xlnm.Print_Area" localSheetId="12">'2.2 Efisiensi Waktu Pelayanan'!$A$1:$U$29</definedName>
    <definedName name="_xlnm.Print_Area" localSheetId="13">'2.3 Sistem Pengaduan Layanan'!$A$1:$U$31</definedName>
    <definedName name="_xlnm.Print_Area" localSheetId="14">'2.4 Keberhasilan Layanan'!$A$1:$U$31</definedName>
    <definedName name="_xlnm.Print_Area" localSheetId="15">'3.1 SDM'!$A$1:$P$47</definedName>
    <definedName name="_xlnm.Print_Area" localSheetId="16">'3.2 Proses Bisnis'!$A$1:$P$41</definedName>
    <definedName name="_xlnm.Print_Area" localSheetId="17">'3.3 Teknologi'!$A$1:$P$47</definedName>
    <definedName name="_xlnm.Print_Area" localSheetId="18">'3.4 Customer Focus'!$A$1:$P$46</definedName>
    <definedName name="_xlnm.Print_Area" localSheetId="19">'4.1 Perencanaan Strategis'!$A$1:$P$42</definedName>
    <definedName name="_xlnm.Print_Area" localSheetId="20">'4.2 Etika Bisnis'!$A$1:$P$41</definedName>
    <definedName name="_xlnm.Print_Area" localSheetId="21">'4.3 Stakeholders Relationship'!$A$1:$P$40</definedName>
    <definedName name="_xlnm.Print_Area" localSheetId="22">'4.4 Manajemen Risiko'!$A$1:$P$44</definedName>
    <definedName name="_xlnm.Print_Area" localSheetId="23">'4.5 Pengawasan &amp; Pelaporan'!$A$1:$P$44</definedName>
    <definedName name="_xlnm.Print_Area" localSheetId="24">'5.1 User Involvement'!$A$1:$P$43</definedName>
    <definedName name="_xlnm.Print_Area" localSheetId="25">'5.2 Proses Inovasi'!$A$1:$P$41</definedName>
    <definedName name="_xlnm.Print_Area" localSheetId="26">'5.3 Manajemen Pengetahuan'!$A$1:$P$42</definedName>
    <definedName name="_xlnm.Print_Area" localSheetId="28">'6.1 Environmental Footprint Mgt'!$A$1:$P$44</definedName>
    <definedName name="_xlnm.Print_Area" localSheetId="29">'6.2 Penggunaan Sumber Daya'!$A$1:$P$44</definedName>
    <definedName name="_xlnm.Print_Area" localSheetId="4">'Dashboard Penilaian Maturitas'!$A$1:$AE$103</definedName>
    <definedName name="_xlnm.Print_Area" localSheetId="5">'Data Sheet Keuangan'!$A$1:$N$45</definedName>
    <definedName name="_xlnm.Print_Area" localSheetId="6">'Data Sheet Layanan'!$A$1:$N$24</definedName>
    <definedName name="_xlnm.Print_Area" localSheetId="0">'I. LEMBAR PENGESAHAN'!$A$1:$J$26</definedName>
    <definedName name="_xlnm.Print_Area" localSheetId="1">'II. PETUNJUK PENGISIAN-RESULT'!$A$1:$J$34</definedName>
    <definedName name="_xlnm.Print_Area" localSheetId="2">'III. PETUNJUK PENGISIAN-PROCESS'!$A$1:$J$39</definedName>
    <definedName name="_xlnm.Print_Area" localSheetId="3">'IV. KODE PENILAIAN'!$A$1:$F$29</definedName>
    <definedName name="Rumah_Sakit">'Sub-Indikator Rumpun'!$D$3</definedName>
    <definedName name="Rumah_Sakit_Bhayangkara">'Sub-Indikator Rumpun'!$D$15</definedName>
    <definedName name="Sekolah_Tinggi_Kedinasan">'Sub-Indikator Rumpun'!$D$22</definedName>
    <definedName name="Sub_Rumpun">'Sub-Indikator Rumpun'!$D$1</definedName>
    <definedName name="Subrumpun">'Sub-Indikator Rumpun'!$B$2:$C$51</definedName>
    <definedName name="Teknik">'Sub-Indikator Rumpun'!$D$51</definedName>
    <definedName name="Transportasi">'Sub-Indikator Rumpun'!$D$45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N24" i="22" l="1"/>
  <c r="L24" i="22"/>
  <c r="K24" i="22"/>
  <c r="K26" i="30" l="1"/>
  <c r="P26" i="30" l="1"/>
  <c r="K24" i="26" l="1"/>
  <c r="P24" i="26" s="1"/>
  <c r="K24" i="19" l="1"/>
  <c r="P24" i="19" s="1"/>
  <c r="I41" i="33"/>
  <c r="N24" i="26" l="1"/>
  <c r="L24" i="26"/>
  <c r="M24" i="26" s="1"/>
  <c r="N24" i="19"/>
  <c r="L24" i="19"/>
  <c r="M24" i="19" s="1"/>
  <c r="L30" i="34"/>
  <c r="M30" i="34"/>
  <c r="K30" i="34"/>
  <c r="L20" i="34"/>
  <c r="M20" i="34"/>
  <c r="K20" i="34"/>
  <c r="D38" i="34"/>
  <c r="E38" i="34"/>
  <c r="F38" i="34"/>
  <c r="D17" i="34"/>
  <c r="D19" i="34" s="1"/>
  <c r="K27" i="19" s="1"/>
  <c r="P27" i="19" s="1"/>
  <c r="I29" i="25"/>
  <c r="J29" i="25" s="1"/>
  <c r="E28" i="34"/>
  <c r="F28" i="34"/>
  <c r="D28" i="34"/>
  <c r="E23" i="34"/>
  <c r="F23" i="34"/>
  <c r="D23" i="34"/>
  <c r="I35" i="18"/>
  <c r="J35" i="18" s="1"/>
  <c r="I32" i="18"/>
  <c r="J32" i="18" s="1"/>
  <c r="I29" i="18"/>
  <c r="J29" i="18" s="1"/>
  <c r="O24" i="26" l="1"/>
  <c r="Q23" i="26" s="1"/>
  <c r="K31" i="34"/>
  <c r="M31" i="34"/>
  <c r="D25" i="34"/>
  <c r="L31" i="34"/>
  <c r="I35" i="7"/>
  <c r="J35" i="7" s="1"/>
  <c r="I33" i="7"/>
  <c r="J33" i="7" s="1"/>
  <c r="I31" i="7"/>
  <c r="J31" i="7" s="1"/>
  <c r="E17" i="34"/>
  <c r="F17" i="34"/>
  <c r="K24" i="23" l="1"/>
  <c r="R23" i="26"/>
  <c r="D30" i="34"/>
  <c r="F19" i="34"/>
  <c r="N27" i="19" s="1"/>
  <c r="E19" i="34"/>
  <c r="L27" i="19" s="1"/>
  <c r="K27" i="23" l="1"/>
  <c r="E25" i="34"/>
  <c r="F25" i="34"/>
  <c r="D5" i="34"/>
  <c r="D4" i="34"/>
  <c r="N24" i="23" l="1"/>
  <c r="L24" i="23"/>
  <c r="I33" i="10"/>
  <c r="J33" i="10" s="1"/>
  <c r="I40" i="10"/>
  <c r="J40" i="10" s="1"/>
  <c r="I37" i="10"/>
  <c r="J37" i="10" s="1"/>
  <c r="I29" i="10" l="1"/>
  <c r="J29" i="10" s="1"/>
  <c r="I31" i="10"/>
  <c r="J31" i="10" s="1"/>
  <c r="I38" i="12"/>
  <c r="J38" i="12" s="1"/>
  <c r="I36" i="12"/>
  <c r="J36" i="12" s="1"/>
  <c r="I33" i="12"/>
  <c r="J33" i="12" s="1"/>
  <c r="I31" i="12"/>
  <c r="J31" i="12" s="1"/>
  <c r="I29" i="12"/>
  <c r="J29" i="12" s="1"/>
  <c r="I39" i="11"/>
  <c r="J39" i="11" s="1"/>
  <c r="I37" i="11"/>
  <c r="J37" i="11" s="1"/>
  <c r="I33" i="11"/>
  <c r="J33" i="11" s="1"/>
  <c r="I31" i="11"/>
  <c r="J31" i="11" s="1"/>
  <c r="I29" i="11"/>
  <c r="J29" i="11" s="1"/>
  <c r="I35" i="33"/>
  <c r="J35" i="33" s="1"/>
  <c r="I29" i="33"/>
  <c r="J29" i="33" s="1"/>
  <c r="I32" i="33"/>
  <c r="J32" i="33" s="1"/>
  <c r="I32" i="32"/>
  <c r="J32" i="32" s="1"/>
  <c r="I29" i="32"/>
  <c r="J29" i="32" s="1"/>
  <c r="I35" i="32"/>
  <c r="J35" i="32" s="1"/>
  <c r="I39" i="32"/>
  <c r="J39" i="32" s="1"/>
  <c r="I41" i="32"/>
  <c r="J41" i="32" s="1"/>
  <c r="I40" i="25"/>
  <c r="J40" i="25" s="1"/>
  <c r="I34" i="25"/>
  <c r="J34" i="25" s="1"/>
  <c r="I38" i="25"/>
  <c r="J38" i="25" s="1"/>
  <c r="I33" i="24"/>
  <c r="J33" i="24" s="1"/>
  <c r="I32" i="25"/>
  <c r="J32" i="25" s="1"/>
  <c r="I29" i="15"/>
  <c r="J29" i="15" s="1"/>
  <c r="I31" i="15"/>
  <c r="J31" i="15" s="1"/>
  <c r="M24" i="22" l="1"/>
  <c r="N24" i="29"/>
  <c r="P24" i="22" l="1"/>
  <c r="K24" i="27"/>
  <c r="P24" i="27" s="1"/>
  <c r="K24" i="28"/>
  <c r="P24" i="28" s="1"/>
  <c r="K24" i="30"/>
  <c r="K28" i="30"/>
  <c r="P28" i="30" s="1"/>
  <c r="P24" i="30" l="1"/>
  <c r="O24" i="19"/>
  <c r="O24" i="22"/>
  <c r="Q23" i="22" s="1"/>
  <c r="P23" i="22"/>
  <c r="N23" i="22"/>
  <c r="L23" i="22"/>
  <c r="K23" i="22"/>
  <c r="L24" i="29" l="1"/>
  <c r="K24" i="29"/>
  <c r="N24" i="30"/>
  <c r="L28" i="30"/>
  <c r="M28" i="30" s="1"/>
  <c r="L26" i="30"/>
  <c r="M26" i="30" s="1"/>
  <c r="L24" i="30"/>
  <c r="M24" i="30" s="1"/>
  <c r="L24" i="28"/>
  <c r="M24" i="28" s="1"/>
  <c r="L24" i="27"/>
  <c r="M24" i="27" s="1"/>
  <c r="M27" i="19" l="1"/>
  <c r="J5" i="18"/>
  <c r="O27" i="19" l="1"/>
  <c r="Q23" i="19" s="1"/>
  <c r="D4" i="18"/>
  <c r="D5" i="18"/>
  <c r="D4" i="17"/>
  <c r="D5" i="17"/>
  <c r="J5" i="17"/>
  <c r="D4" i="16"/>
  <c r="D5" i="16"/>
  <c r="J5" i="16"/>
  <c r="D4" i="25"/>
  <c r="D5" i="25"/>
  <c r="J5" i="25"/>
  <c r="D4" i="24"/>
  <c r="D5" i="24"/>
  <c r="J5" i="24"/>
  <c r="D4" i="15"/>
  <c r="D5" i="15"/>
  <c r="J5" i="15"/>
  <c r="D4" i="33"/>
  <c r="D5" i="33"/>
  <c r="J5" i="33"/>
  <c r="D4" i="32"/>
  <c r="D5" i="32"/>
  <c r="J5" i="32"/>
  <c r="D4" i="12"/>
  <c r="D5" i="12"/>
  <c r="J5" i="12"/>
  <c r="D4" i="11"/>
  <c r="D5" i="11"/>
  <c r="J5" i="11"/>
  <c r="D4" i="10"/>
  <c r="D5" i="10"/>
  <c r="J5" i="10"/>
  <c r="D4" i="9"/>
  <c r="D5" i="9"/>
  <c r="J5" i="9"/>
  <c r="R23" i="19" l="1"/>
  <c r="J5" i="8"/>
  <c r="D5" i="8"/>
  <c r="D4" i="8"/>
  <c r="J5" i="7"/>
  <c r="D5" i="7"/>
  <c r="D4" i="7"/>
  <c r="J5" i="4"/>
  <c r="D5" i="4"/>
  <c r="D4" i="4"/>
  <c r="J5" i="29"/>
  <c r="D5" i="29"/>
  <c r="D4" i="29"/>
  <c r="J5" i="30"/>
  <c r="D5" i="30"/>
  <c r="D4" i="30"/>
  <c r="J5" i="28"/>
  <c r="D5" i="28"/>
  <c r="D4" i="28"/>
  <c r="J5" i="27"/>
  <c r="D5" i="27"/>
  <c r="D4" i="27"/>
  <c r="J5" i="26"/>
  <c r="D5" i="26"/>
  <c r="D4" i="26"/>
  <c r="J5" i="23"/>
  <c r="D5" i="23"/>
  <c r="D4" i="23"/>
  <c r="J5" i="22"/>
  <c r="D5" i="22"/>
  <c r="D4" i="22"/>
  <c r="J5" i="19"/>
  <c r="D5" i="19"/>
  <c r="D4" i="19"/>
  <c r="K5" i="34"/>
  <c r="J90" i="54"/>
  <c r="J95" i="54" l="1"/>
  <c r="J94" i="54"/>
  <c r="J93" i="54"/>
  <c r="J92" i="54"/>
  <c r="J91" i="54"/>
  <c r="D4" i="36" l="1"/>
  <c r="D5" i="36"/>
  <c r="J5" i="36"/>
  <c r="H15" i="36" l="1"/>
  <c r="H14" i="36"/>
  <c r="J14" i="36" s="1"/>
  <c r="E29" i="29" s="1"/>
  <c r="H13" i="36"/>
  <c r="O24" i="30"/>
  <c r="N28" i="30"/>
  <c r="O28" i="30" s="1"/>
  <c r="N26" i="30"/>
  <c r="N24" i="28"/>
  <c r="N24" i="27"/>
  <c r="O24" i="28" l="1"/>
  <c r="Q23" i="28" s="1"/>
  <c r="O24" i="27"/>
  <c r="Q23" i="27" s="1"/>
  <c r="D29" i="29"/>
  <c r="J15" i="36"/>
  <c r="E30" i="29" s="1"/>
  <c r="D30" i="29"/>
  <c r="J13" i="36"/>
  <c r="E28" i="29" s="1"/>
  <c r="P24" i="29" s="1"/>
  <c r="D28" i="29"/>
  <c r="K30" i="29" l="1"/>
  <c r="P30" i="29" s="1"/>
  <c r="N30" i="29"/>
  <c r="O30" i="29" s="1"/>
  <c r="L30" i="29"/>
  <c r="M30" i="29" s="1"/>
  <c r="K26" i="29"/>
  <c r="L26" i="29" s="1"/>
  <c r="L27" i="29"/>
  <c r="M27" i="29" s="1"/>
  <c r="K27" i="29"/>
  <c r="N27" i="29"/>
  <c r="O27" i="29" s="1"/>
  <c r="O24" i="29"/>
  <c r="M24" i="29"/>
  <c r="P29" i="29"/>
  <c r="K29" i="29"/>
  <c r="I29" i="9"/>
  <c r="P27" i="29" l="1"/>
  <c r="Q23" i="29" s="1" a="1"/>
  <c r="Q23" i="29" s="1"/>
  <c r="C16" i="9"/>
  <c r="J29" i="9"/>
  <c r="L29" i="29"/>
  <c r="N29" i="29" s="1"/>
  <c r="O26" i="30"/>
  <c r="Q23" i="30" s="1"/>
  <c r="I29" i="4"/>
  <c r="J29" i="4" s="1"/>
  <c r="R23" i="29" l="1"/>
  <c r="H59" i="54" s="1"/>
  <c r="C16" i="4"/>
  <c r="P26" i="29" l="1"/>
  <c r="G16" i="11" l="1"/>
  <c r="G16" i="12"/>
  <c r="R15" i="19"/>
  <c r="I29" i="7"/>
  <c r="J29" i="7" s="1"/>
  <c r="I44" i="4"/>
  <c r="J44" i="4" s="1"/>
  <c r="I41" i="4"/>
  <c r="J41" i="4" s="1"/>
  <c r="I41" i="18"/>
  <c r="J41" i="18" s="1"/>
  <c r="I38" i="18"/>
  <c r="J38" i="18" s="1"/>
  <c r="I40" i="16"/>
  <c r="J40" i="16" s="1"/>
  <c r="I37" i="16"/>
  <c r="I29" i="16"/>
  <c r="J29" i="16" s="1"/>
  <c r="I31" i="16"/>
  <c r="J31" i="16" s="1"/>
  <c r="I34" i="16"/>
  <c r="J34" i="16" s="1"/>
  <c r="I39" i="24"/>
  <c r="J39" i="24" s="1"/>
  <c r="I36" i="24"/>
  <c r="J36" i="24" s="1"/>
  <c r="I29" i="24"/>
  <c r="J29" i="24" s="1"/>
  <c r="I31" i="24"/>
  <c r="J31" i="24" s="1"/>
  <c r="I40" i="15"/>
  <c r="J40" i="15" s="1"/>
  <c r="I37" i="15"/>
  <c r="J37" i="15" s="1"/>
  <c r="I33" i="15"/>
  <c r="J33" i="15" s="1"/>
  <c r="I32" i="9"/>
  <c r="J32" i="9" s="1"/>
  <c r="H28" i="54" l="1"/>
  <c r="C15" i="19"/>
  <c r="F16" i="16"/>
  <c r="J37" i="16"/>
  <c r="G16" i="15"/>
  <c r="E16" i="24"/>
  <c r="G16" i="24"/>
  <c r="C16" i="16"/>
  <c r="D16" i="18"/>
  <c r="D16" i="9"/>
  <c r="C15" i="9" s="1"/>
  <c r="E16" i="18"/>
  <c r="G16" i="18"/>
  <c r="F16" i="32"/>
  <c r="D16" i="15"/>
  <c r="D16" i="24"/>
  <c r="G16" i="25"/>
  <c r="C16" i="18"/>
  <c r="C16" i="32"/>
  <c r="G16" i="32"/>
  <c r="F16" i="15"/>
  <c r="C16" i="24"/>
  <c r="G16" i="16"/>
  <c r="F16" i="18"/>
  <c r="E16" i="32"/>
  <c r="E16" i="15"/>
  <c r="E16" i="16"/>
  <c r="D16" i="16"/>
  <c r="F16" i="24"/>
  <c r="C16" i="7"/>
  <c r="G16" i="4"/>
  <c r="F16" i="4"/>
  <c r="I39" i="33"/>
  <c r="J39" i="33" s="1"/>
  <c r="P23" i="29"/>
  <c r="N26" i="29"/>
  <c r="K23" i="29"/>
  <c r="G16" i="33" l="1"/>
  <c r="J41" i="33"/>
  <c r="C15" i="18"/>
  <c r="D15" i="18" s="1"/>
  <c r="E15" i="18" s="1"/>
  <c r="F15" i="18" s="1"/>
  <c r="G15" i="18" s="1"/>
  <c r="C15" i="16"/>
  <c r="D15" i="16" s="1"/>
  <c r="E15" i="16" s="1"/>
  <c r="F15" i="16" s="1"/>
  <c r="G15" i="16" s="1"/>
  <c r="C15" i="24"/>
  <c r="D15" i="24" s="1"/>
  <c r="E15" i="24" s="1"/>
  <c r="F15" i="24" s="1"/>
  <c r="G15" i="24" s="1"/>
  <c r="N23" i="29"/>
  <c r="L23" i="29"/>
  <c r="E16" i="33"/>
  <c r="D16" i="33"/>
  <c r="F16" i="33"/>
  <c r="C16" i="33"/>
  <c r="C15" i="33" l="1"/>
  <c r="D15" i="33" s="1"/>
  <c r="E15" i="33" s="1"/>
  <c r="F15" i="33" s="1"/>
  <c r="G15" i="33" s="1"/>
  <c r="J15" i="16"/>
  <c r="I15" i="16" s="1"/>
  <c r="AC37" i="54" s="1"/>
  <c r="E15" i="19"/>
  <c r="F15" i="19"/>
  <c r="D15" i="19"/>
  <c r="H15" i="19"/>
  <c r="I29" i="17"/>
  <c r="J29" i="17" s="1"/>
  <c r="I32" i="17"/>
  <c r="J32" i="17" s="1"/>
  <c r="I35" i="17"/>
  <c r="J35" i="17" s="1"/>
  <c r="I41" i="17"/>
  <c r="J41" i="17" s="1"/>
  <c r="I38" i="17"/>
  <c r="J38" i="17" s="1"/>
  <c r="J15" i="24" l="1"/>
  <c r="I15" i="24" s="1"/>
  <c r="AC31" i="54" s="1"/>
  <c r="J15" i="18"/>
  <c r="I15" i="18" s="1"/>
  <c r="AC53" i="54" s="1"/>
  <c r="F16" i="17"/>
  <c r="D16" i="11"/>
  <c r="G16" i="17"/>
  <c r="E16" i="12"/>
  <c r="C16" i="17"/>
  <c r="E16" i="11"/>
  <c r="E16" i="17"/>
  <c r="C16" i="12"/>
  <c r="D16" i="12"/>
  <c r="D16" i="17"/>
  <c r="G16" i="10"/>
  <c r="F16" i="10"/>
  <c r="C15" i="17" l="1"/>
  <c r="D15" i="17" s="1"/>
  <c r="E15" i="17" s="1"/>
  <c r="F15" i="17" s="1"/>
  <c r="G15" i="17" s="1"/>
  <c r="C15" i="12"/>
  <c r="D15" i="12" s="1"/>
  <c r="J15" i="33"/>
  <c r="I15" i="33" s="1"/>
  <c r="R62" i="54" s="1"/>
  <c r="E16" i="10"/>
  <c r="D16" i="10"/>
  <c r="C16" i="10"/>
  <c r="P30" i="30"/>
  <c r="P29" i="30"/>
  <c r="P28" i="28"/>
  <c r="P27" i="28"/>
  <c r="P26" i="28"/>
  <c r="P25" i="28"/>
  <c r="R23" i="28"/>
  <c r="H53" i="54" s="1"/>
  <c r="P28" i="27"/>
  <c r="P27" i="27"/>
  <c r="P26" i="27"/>
  <c r="P25" i="27"/>
  <c r="R23" i="27"/>
  <c r="H50" i="54" s="1"/>
  <c r="P28" i="26"/>
  <c r="P27" i="26"/>
  <c r="P26" i="26"/>
  <c r="P25" i="26"/>
  <c r="H37" i="54"/>
  <c r="C15" i="10" l="1"/>
  <c r="D15" i="10" s="1"/>
  <c r="E15" i="10" s="1"/>
  <c r="F15" i="10" s="1"/>
  <c r="G15" i="10" s="1"/>
  <c r="C15" i="27"/>
  <c r="C15" i="28"/>
  <c r="J15" i="17"/>
  <c r="I15" i="17" s="1"/>
  <c r="C15" i="26"/>
  <c r="D15" i="26"/>
  <c r="E15" i="26"/>
  <c r="H15" i="26"/>
  <c r="F15" i="26"/>
  <c r="D16" i="25"/>
  <c r="E16" i="25"/>
  <c r="C16" i="25"/>
  <c r="F16" i="25"/>
  <c r="H15" i="29"/>
  <c r="F15" i="29"/>
  <c r="E15" i="29"/>
  <c r="C15" i="29"/>
  <c r="D15" i="29"/>
  <c r="D15" i="28"/>
  <c r="H15" i="28"/>
  <c r="F15" i="28"/>
  <c r="E15" i="28"/>
  <c r="E15" i="27"/>
  <c r="D15" i="27"/>
  <c r="H15" i="27"/>
  <c r="F15" i="27"/>
  <c r="R23" i="30"/>
  <c r="H56" i="54" s="1"/>
  <c r="H65" i="54" s="1"/>
  <c r="R23" i="22"/>
  <c r="H31" i="54" s="1"/>
  <c r="AC50" i="54" l="1"/>
  <c r="AC65" i="54" s="1"/>
  <c r="Q95" i="54" s="1"/>
  <c r="C15" i="25"/>
  <c r="D15" i="25" s="1"/>
  <c r="E15" i="25" s="1"/>
  <c r="F15" i="25" s="1"/>
  <c r="G15" i="25" s="1"/>
  <c r="Q91" i="54"/>
  <c r="C15" i="30"/>
  <c r="J15" i="10"/>
  <c r="I15" i="10" s="1"/>
  <c r="R50" i="54" s="1"/>
  <c r="H15" i="22"/>
  <c r="F15" i="22"/>
  <c r="C15" i="22"/>
  <c r="E15" i="22"/>
  <c r="D15" i="22"/>
  <c r="H15" i="30"/>
  <c r="F15" i="30"/>
  <c r="E15" i="30"/>
  <c r="D15" i="30"/>
  <c r="P28" i="22"/>
  <c r="P27" i="22"/>
  <c r="P26" i="22"/>
  <c r="P25" i="22"/>
  <c r="P25" i="19"/>
  <c r="J15" i="25" l="1"/>
  <c r="I15" i="25" s="1"/>
  <c r="AC34" i="54" s="1"/>
  <c r="C16" i="15"/>
  <c r="C15" i="15" l="1"/>
  <c r="D15" i="15" s="1"/>
  <c r="E15" i="15" s="1"/>
  <c r="F15" i="15" s="1"/>
  <c r="G15" i="15" s="1"/>
  <c r="C16" i="11"/>
  <c r="C15" i="11" s="1"/>
  <c r="D15" i="11" s="1"/>
  <c r="F16" i="12"/>
  <c r="E15" i="12" s="1"/>
  <c r="F15" i="12" s="1"/>
  <c r="G15" i="12" s="1"/>
  <c r="F16" i="11"/>
  <c r="I43" i="9"/>
  <c r="J43" i="9" s="1"/>
  <c r="I40" i="9"/>
  <c r="J40" i="9" s="1"/>
  <c r="I35" i="9"/>
  <c r="J35" i="9" s="1"/>
  <c r="I44" i="8"/>
  <c r="J44" i="8" s="1"/>
  <c r="I40" i="8"/>
  <c r="J40" i="8" s="1"/>
  <c r="I37" i="8"/>
  <c r="J37" i="8" s="1"/>
  <c r="I33" i="8"/>
  <c r="J33" i="8" s="1"/>
  <c r="I29" i="8"/>
  <c r="J29" i="8" s="1"/>
  <c r="I39" i="7"/>
  <c r="J39" i="7" s="1"/>
  <c r="E15" i="11" l="1"/>
  <c r="F15" i="11" s="1"/>
  <c r="G15" i="11" s="1"/>
  <c r="J15" i="15"/>
  <c r="I15" i="15" s="1"/>
  <c r="E16" i="8"/>
  <c r="C16" i="8"/>
  <c r="G16" i="8"/>
  <c r="F16" i="9"/>
  <c r="F16" i="8"/>
  <c r="D16" i="8"/>
  <c r="E16" i="9"/>
  <c r="D15" i="9" s="1"/>
  <c r="G16" i="9"/>
  <c r="E16" i="7"/>
  <c r="D16" i="7"/>
  <c r="C15" i="7" s="1"/>
  <c r="G16" i="7"/>
  <c r="F16" i="7"/>
  <c r="I37" i="4"/>
  <c r="J37" i="4" s="1"/>
  <c r="I32" i="4"/>
  <c r="J32" i="4" s="1"/>
  <c r="E15" i="9" l="1"/>
  <c r="F15" i="9" s="1"/>
  <c r="G15" i="9" s="1"/>
  <c r="AC28" i="54"/>
  <c r="AC43" i="54" s="1"/>
  <c r="Q94" i="54" s="1"/>
  <c r="C15" i="8"/>
  <c r="D15" i="8" s="1"/>
  <c r="E15" i="8" s="1"/>
  <c r="F15" i="8" s="1"/>
  <c r="G15" i="8" s="1"/>
  <c r="D15" i="7"/>
  <c r="E15" i="7" s="1"/>
  <c r="F15" i="7" s="1"/>
  <c r="G15" i="7" s="1"/>
  <c r="J15" i="12"/>
  <c r="I15" i="12" s="1"/>
  <c r="R56" i="54" s="1"/>
  <c r="J15" i="11"/>
  <c r="I15" i="11" s="1"/>
  <c r="R53" i="54" s="1"/>
  <c r="E16" i="4"/>
  <c r="D16" i="4"/>
  <c r="C15" i="4" s="1"/>
  <c r="D15" i="4" l="1"/>
  <c r="E15" i="4" s="1"/>
  <c r="F15" i="4" s="1"/>
  <c r="G15" i="4" s="1"/>
  <c r="J15" i="7"/>
  <c r="I15" i="7" s="1"/>
  <c r="R31" i="54" s="1"/>
  <c r="J15" i="9"/>
  <c r="I15" i="9" s="1"/>
  <c r="R37" i="54" s="1"/>
  <c r="J15" i="4" l="1"/>
  <c r="I15" i="4" s="1"/>
  <c r="R28" i="54" s="1"/>
  <c r="J15" i="8"/>
  <c r="I15" i="8" s="1"/>
  <c r="R34" i="54" s="1"/>
  <c r="R43" i="54" l="1"/>
  <c r="Q92" i="54" s="1"/>
  <c r="D16" i="32" l="1"/>
  <c r="C15" i="32" s="1"/>
  <c r="D15" i="32" l="1"/>
  <c r="E15" i="32" s="1"/>
  <c r="F15" i="32" s="1"/>
  <c r="G15" i="32" s="1"/>
  <c r="J15" i="32" l="1"/>
  <c r="I15" i="32" s="1"/>
  <c r="R59" i="54" l="1"/>
  <c r="R65" i="54" s="1"/>
  <c r="Q93" i="54" s="1"/>
  <c r="O24" i="23" l="1"/>
  <c r="F30" i="34"/>
  <c r="E30" i="34"/>
  <c r="M24" i="23"/>
  <c r="N27" i="23" l="1"/>
  <c r="O27" i="23" s="1"/>
  <c r="L27" i="23"/>
  <c r="M27" i="23" s="1"/>
  <c r="P24" i="23"/>
  <c r="P27" i="23" l="1"/>
  <c r="Q23" i="23" s="1"/>
  <c r="R23" i="23" l="1"/>
  <c r="C15" i="23" l="1"/>
  <c r="H34" i="54"/>
  <c r="H43" i="54" s="1"/>
  <c r="Q90" i="54" s="1"/>
  <c r="W90" i="54" s="1"/>
  <c r="Z7" i="54" s="1"/>
  <c r="E15" i="23"/>
  <c r="D15" i="23"/>
  <c r="H15" i="23"/>
  <c r="F15" i="2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<sst xmlns="http://schemas.openxmlformats.org/spreadsheetml/2006/main" count="2751" uniqueCount="972">
  <si>
    <t>Riwayat Revisi</t>
  </si>
  <si>
    <t>Versi</t>
  </si>
  <si>
    <t>Tanggal</t>
  </si>
  <si>
    <t>Penyusun</t>
  </si>
  <si>
    <t>Deskripsi</t>
  </si>
  <si>
    <t>Distribusi Dokumen</t>
  </si>
  <si>
    <t>No.</t>
  </si>
  <si>
    <t>Pemegang Dokumen</t>
  </si>
  <si>
    <t>Status Dokumen</t>
  </si>
  <si>
    <t>Jumlah Salinan</t>
  </si>
  <si>
    <t>Riwayat Reviu dan Persetujuan</t>
  </si>
  <si>
    <t xml:space="preserve">No. Revisi </t>
  </si>
  <si>
    <t>Nama</t>
  </si>
  <si>
    <t xml:space="preserve">Jabatan </t>
  </si>
  <si>
    <t>Divisi</t>
  </si>
  <si>
    <t>Tanggal Persetujuan</t>
  </si>
  <si>
    <t>Tanda Tangan</t>
  </si>
  <si>
    <t>Identifikasi Pengendalian Dokumen</t>
  </si>
  <si>
    <t>Nomor Dokumen</t>
  </si>
  <si>
    <t>Dipersiapkan oleh</t>
  </si>
  <si>
    <t>Jabatan - Divisi</t>
  </si>
  <si>
    <t>Tanggal Persiapan</t>
  </si>
  <si>
    <t>Diperiksa oleh</t>
  </si>
  <si>
    <t>Tanggal Pemeriksaan</t>
  </si>
  <si>
    <t>Ringkasan Hasil Penilaian per Proses</t>
  </si>
  <si>
    <t>Peringkat berdasarkan kriteria</t>
  </si>
  <si>
    <t>Hasil Penilaian</t>
  </si>
  <si>
    <t>Tujuan</t>
  </si>
  <si>
    <t>Level Kapabilitas</t>
  </si>
  <si>
    <t>Kriteria per Level</t>
  </si>
  <si>
    <t>Kriteria per Proses</t>
  </si>
  <si>
    <t>Kriteria Terpenuhi (Y/T)</t>
  </si>
  <si>
    <t>Persentase Capaian</t>
  </si>
  <si>
    <t>:</t>
  </si>
  <si>
    <t xml:space="preserve">Dipersiapkan oleh </t>
  </si>
  <si>
    <t>Level 1</t>
  </si>
  <si>
    <t>Level 2</t>
  </si>
  <si>
    <t>Level 3</t>
  </si>
  <si>
    <t>Level 4</t>
  </si>
  <si>
    <t>Level 5</t>
  </si>
  <si>
    <t>N - 0%-15%</t>
  </si>
  <si>
    <t>P - 15%-50%</t>
  </si>
  <si>
    <t>L - 50%-85%</t>
  </si>
  <si>
    <t>F - 85%- 100%</t>
  </si>
  <si>
    <t xml:space="preserve">Kriteria Terpenuhi? (Y/T) </t>
  </si>
  <si>
    <t xml:space="preserve">Persentase Capaian </t>
  </si>
  <si>
    <t xml:space="preserve">Tata Cara Pengisian </t>
  </si>
  <si>
    <t>&lt;&lt;Kriteria pengujian untuk setiap proses&gt;&gt;</t>
  </si>
  <si>
    <t>&lt;&lt;Diisi dengan hasil formulasi aktivitas yang terpenuhi dibagi dengan total aktivitas&gt;&gt;</t>
  </si>
  <si>
    <r>
      <t xml:space="preserve">Lembar Pengesahan Kertas Kerja 
</t>
    </r>
    <r>
      <rPr>
        <b/>
        <i/>
        <sz val="22"/>
        <color theme="1"/>
        <rFont val="Arial"/>
        <family val="2"/>
      </rPr>
      <t>BLU Maturity Rating Assessment Tools and Evaluation</t>
    </r>
  </si>
  <si>
    <r>
      <t xml:space="preserve">Kertas Kerja BLU </t>
    </r>
    <r>
      <rPr>
        <b/>
        <i/>
        <sz val="22"/>
        <color theme="1"/>
        <rFont val="Arial"/>
        <family val="2"/>
      </rPr>
      <t>Maturity Rating Assessment Tools and Evaluation</t>
    </r>
  </si>
  <si>
    <t>&lt;&lt;Diisi dengan "Ya" atau "Tidak" sesuai dengan Hasil Penilaian BLU&gt;&gt;</t>
  </si>
  <si>
    <t>Justifikasi Penilaian Maturitas BLU</t>
  </si>
  <si>
    <t>Rekomendasi Maturitas BLU</t>
  </si>
  <si>
    <t>&lt;&lt;Diisi dengan rekomendasi Hasil Penilaian Maturitas BLU sesuai dengan masing-masing proses.&gt;&gt;</t>
  </si>
  <si>
    <t xml:space="preserve">Mengukur tingkat maturitas BLU dalam konteks pengelolaan sumber daya manusia organisasi. </t>
  </si>
  <si>
    <t>Indikator</t>
  </si>
  <si>
    <t xml:space="preserve">Level 1 - Initial </t>
  </si>
  <si>
    <t xml:space="preserve">Komponen </t>
  </si>
  <si>
    <t>Tujuan Penilaian</t>
  </si>
  <si>
    <t>Capaian Maturitas</t>
  </si>
  <si>
    <t>Dokumen Pendukung yang Dibutuhkan</t>
  </si>
  <si>
    <t>Level 3 - Defined</t>
  </si>
  <si>
    <t>Level 4 - Predictable</t>
  </si>
  <si>
    <t>Level  5 - Optimizing</t>
  </si>
  <si>
    <t>Komponen</t>
  </si>
  <si>
    <t>Kode Komponen</t>
  </si>
  <si>
    <t>Kode Indikator</t>
  </si>
  <si>
    <t>Kapabilitas Internal</t>
  </si>
  <si>
    <t>1.1</t>
  </si>
  <si>
    <t>Sumber Daya Manusia</t>
  </si>
  <si>
    <t>Proses Bisnis</t>
  </si>
  <si>
    <t xml:space="preserve">Teknologi </t>
  </si>
  <si>
    <t>Customer Focus</t>
  </si>
  <si>
    <t>Pengawasan dan Pelaporan</t>
  </si>
  <si>
    <t>Etika Bisnis</t>
  </si>
  <si>
    <t>Manajemen Risiko</t>
  </si>
  <si>
    <t>Perencanaan Strategis</t>
  </si>
  <si>
    <t>2.1</t>
  </si>
  <si>
    <t>2.2</t>
  </si>
  <si>
    <t>2.3</t>
  </si>
  <si>
    <t>2.4</t>
  </si>
  <si>
    <t>Inovasi</t>
  </si>
  <si>
    <t>Keterlibatan Pengguna Jasa</t>
  </si>
  <si>
    <t>Proses Invoasi</t>
  </si>
  <si>
    <t>Manajemen Pengetahuan</t>
  </si>
  <si>
    <t>Manajemen Perubahan</t>
  </si>
  <si>
    <t>3.1</t>
  </si>
  <si>
    <t>3.2</t>
  </si>
  <si>
    <t>3.3</t>
  </si>
  <si>
    <t>3.4</t>
  </si>
  <si>
    <t xml:space="preserve">Lingkungan </t>
  </si>
  <si>
    <t>4.1</t>
  </si>
  <si>
    <t>4.2</t>
  </si>
  <si>
    <t>4.3</t>
  </si>
  <si>
    <t>Keuangan</t>
  </si>
  <si>
    <t>Likuiditas</t>
  </si>
  <si>
    <t>Efisiensi</t>
  </si>
  <si>
    <t>Tingkat Kemandirian</t>
  </si>
  <si>
    <t>Indeks Kepuasan Masyarakat</t>
  </si>
  <si>
    <t>5.1</t>
  </si>
  <si>
    <t>6.1</t>
  </si>
  <si>
    <t>5.2</t>
  </si>
  <si>
    <t>6.2</t>
  </si>
  <si>
    <t>4.4</t>
  </si>
  <si>
    <t>4.5</t>
  </si>
  <si>
    <t>5.3</t>
  </si>
  <si>
    <t>5.4</t>
  </si>
  <si>
    <t xml:space="preserve">Merupakan tujuan dalam melaksanakan suatu proses dan hasil akhir yang diharapkan dari implementasi proses yang efektif. </t>
  </si>
  <si>
    <t xml:space="preserve"> Diisi dengan nomor dokumen sesuai dengan ketentuan yang berlaku pada BLU.</t>
  </si>
  <si>
    <t xml:space="preserve"> Diisi dengan nama personil yang melakukan penilaian maturitas.</t>
  </si>
  <si>
    <t xml:space="preserve"> Diisi dengan jabatan dan divisi personil yang melakukan penilaian maturias.</t>
  </si>
  <si>
    <t xml:space="preserve"> Diisi dengan tanggal dimulainya proses penilaian maturitas. </t>
  </si>
  <si>
    <t xml:space="preserve"> Diisi dengan nama supervisor yang melakukan pemeriksaan atas hasil penilaian maturitas.</t>
  </si>
  <si>
    <t xml:space="preserve"> Diisi dengan jabatan dan divisi supervisor yang melakukan pemeriksaan atas hasil penilaian maturitas.</t>
  </si>
  <si>
    <t xml:space="preserve"> Diisi dengan tanggal pemeriksaan hasil penilaian maturitas.</t>
  </si>
  <si>
    <t>&lt;&lt;Kriteria pengujian untuk setiap level indikator&gt;&gt;</t>
  </si>
  <si>
    <t>&lt;&lt;Berisi contoh dokumen pendukung yang dibutuhkan untuk dapat memenuhi kriteria maturitas pada setiap level&gt;&gt;</t>
  </si>
  <si>
    <t>&lt;&lt;Diisi dengan Hasil Penilaian Maturitas BLU berdasarkan justifikasi pada setiap kriteria yang dapat dicapai sesuai dengan ketersediaan dokumen pendukung&gt;&gt;</t>
  </si>
  <si>
    <r>
      <t xml:space="preserve">Kode Penilaian dan Indikator </t>
    </r>
    <r>
      <rPr>
        <b/>
        <i/>
        <sz val="18"/>
        <color theme="0"/>
        <rFont val="Arial"/>
        <family val="2"/>
      </rPr>
      <t>BLU Maturity Rating Assessment Tools and Evaluation</t>
    </r>
  </si>
  <si>
    <t>Pengguna layanan tidak banyak berperan dalam pengembangan inovasi layanan.</t>
  </si>
  <si>
    <t>Aktivitas terkait efisiensi penggunaan sumber daya sudah dilakukan secara berulang, namun belum bersifat formal dan belum dilakukan secara terjadwal.</t>
  </si>
  <si>
    <t>Telah dilakukan pengukuran atas penggunaan sumber daya.</t>
  </si>
  <si>
    <t>Capaian Indikator Tahun Pelaporan</t>
  </si>
  <si>
    <t>Kriteria Capaian Target</t>
  </si>
  <si>
    <t>Kriteria Tren Indikator</t>
  </si>
  <si>
    <t>Capaian Indikator</t>
  </si>
  <si>
    <t>Skor Maturitas</t>
  </si>
  <si>
    <t>Skor Maturitas Indikator</t>
  </si>
  <si>
    <t>Tren penilaian indikator menurun dalam jangka 3 tahunan</t>
  </si>
  <si>
    <t>Tren penilaian indikator tetap dalam jangka 3 tahunan</t>
  </si>
  <si>
    <t>Tren penilaian indikator mengalami kenaikan dalam jangka 3 tahunan</t>
  </si>
  <si>
    <t xml:space="preserve">Tren penilaian indikator mengalami kenaikan signifikan dalam jangka 3 tahunan </t>
  </si>
  <si>
    <t>Tren penilaian indikator stabil di angka capaian target ideal dalam jangka 3 tahunan</t>
  </si>
  <si>
    <t>Rasio Lancar</t>
  </si>
  <si>
    <t>&lt;&lt;Kriteria pengujian untuk setiap level capaian target indikator&gt;&gt;</t>
  </si>
  <si>
    <t>&lt;&lt;Kriteria pengujian untuk setiap level capaian tren indikator&gt;&gt;</t>
  </si>
  <si>
    <t>&lt;&lt;Diisi dengan Capaian Indikator Penilaian pada periode dua tahun sebelumnya&gt;&gt;</t>
  </si>
  <si>
    <t>&lt;&lt;Diisi dengan Capaian Indikator Penilaian pada periode penilaian&gt;&gt;</t>
  </si>
  <si>
    <t>Skor Penilaian Capaian Indikator</t>
  </si>
  <si>
    <t>Skor Penilaian Tren Indikator</t>
  </si>
  <si>
    <t>Mengukur tingkat maturitas BLU dalam konteks likuiditas keuangan BLU</t>
  </si>
  <si>
    <t>&lt;&lt;Skor akhir capaian indikator&gt;&gt;</t>
  </si>
  <si>
    <t>&lt;&lt;Skor akhir maturitas indikator&gt;&gt;</t>
  </si>
  <si>
    <t>&lt;&lt;Diisi dengan justifikasi skor penilaian maturitas berdasarkan hasil penilaian indikator yang dapat dicapai&gt;&gt;</t>
  </si>
  <si>
    <t>&lt;&lt;Diisi dengan rekomendasi Hasil Penilaian Maturitas BLU sesuai dengan masing-masing indikator&gt;&gt;</t>
  </si>
  <si>
    <t>-</t>
  </si>
  <si>
    <t>Mengukur tingkat maturitas BLU dalam konteks efisiensi pengelolaan aset BLU</t>
  </si>
  <si>
    <t>Imbalan Atas Aset</t>
  </si>
  <si>
    <t>Imbalan Atas Ekuitas</t>
  </si>
  <si>
    <t>Deviasi tingkat kemandirian ≥ 0.6 dari target</t>
  </si>
  <si>
    <t>Mengukur tingkat maturitas BLU dalam konteks tingkat kemandirian keuangan BLU</t>
  </si>
  <si>
    <t xml:space="preserve">Pengguna layanan terlibat dalam pengembangan inovasi yang akan fokus terhadap penetapan persyaratan untuk layanan baru. </t>
  </si>
  <si>
    <t>Proses perancangan inovasi telah dilakukan secara berulang namun belum terdapat prosedur baku yang terstandardisasi.</t>
  </si>
  <si>
    <t>Proses inovasi telah dilakukan secara berkelanjutan dan sudah terdapat standar prosedur/SOP dalam melakukan proses.</t>
  </si>
  <si>
    <t>Deviasi indeks kepuasan masyarakat ≥ 0.6 dari target</t>
  </si>
  <si>
    <t>Deviasi indeks kepuasan masyarakat 
0.6 &gt; x ≥ 0.4 dari target</t>
  </si>
  <si>
    <t>Deviasi indeks kepuasan masyarakat 
0.4 &gt; x ≥ 0.2 dari target</t>
  </si>
  <si>
    <t>Deviasi indeks kepuasan masyarakat
&lt; 0.2 dari target</t>
  </si>
  <si>
    <t>Level 2 - Managed</t>
  </si>
  <si>
    <t>Efisiensi Waktu Pelayanan</t>
  </si>
  <si>
    <t>Deviasi efisiensi waktu pelayanan ≥ 0.6 dari target</t>
  </si>
  <si>
    <t>Deviasi efisiensi waktu pelayanan 
0.6 &gt; x ≥ 0.4 dari target</t>
  </si>
  <si>
    <t>Deviasi efisiensi waktu pelayanan 
0.4 &gt; x ≥ 0.2 dari target</t>
  </si>
  <si>
    <t>Deviasi efisiensi waktu pelayanan
&lt; 0.2 dari target</t>
  </si>
  <si>
    <t>Mengukur tingkat maturitas BLU dalam konteks efisiensi waktu pelayanan BLU</t>
  </si>
  <si>
    <t xml:space="preserve">Proses manajemen perubahan telah dilakukan secara informal, di mana sudah terdapat fungsi manajemen perubahan dalam organisasi, namun belum dituangkan ke dalam dokumen formal.
</t>
  </si>
  <si>
    <t>Terdapat proses pengukuran keberhasilan pelaksanaan manajemen perubahan sebagai langkah evaluasi/pengujian dan tindak lanjut untuk manajemen perubahan ke depannya</t>
  </si>
  <si>
    <t>Mengukur tingkat maturitas BLU dalam konteks pendapatan usaha dari sisi keuangan BLU</t>
  </si>
  <si>
    <t>Manajemen perubahan telah terintegrasi di dalam organisasi. Organisasi dalam tahap melakukan pembelajaran dan penyempurnaan secara kontinu untuk menghindari kegagalan yang berulang.</t>
  </si>
  <si>
    <t>Tingkat Keberhasilan Pemenuhan Layanan</t>
  </si>
  <si>
    <t>Mengukur tingkat maturitas BLU dalam konteks keberhasilan pemenuhan layanan spesifik rumpun BLU</t>
  </si>
  <si>
    <t>Deviasi Tingkat Keberhasilan Pemenuhan Layanan ≥ 0.6 dari target</t>
  </si>
  <si>
    <t>Media Pengaduan</t>
  </si>
  <si>
    <t>Pengaduan Ditindaklanjuti</t>
  </si>
  <si>
    <t>Penyelesaian Tepat Waktu</t>
  </si>
  <si>
    <t>Terdapat pengukuran dan pengawasan dari kegiatan manajemen pengetahuan.</t>
  </si>
  <si>
    <t>Mengukur tingkat maturitas BLU dalam konteks sistem pengaduan layanan BLU</t>
  </si>
  <si>
    <t>Infrastruktur sistem informasi yang digunakan untuk manajemen pengetahuan terus ditingkatkan. Dalam hal ini, sistem manajemen pengetahuan terintegrasi dengan sistem informasi sumber daya manusia (HRIS), sehingga dapat memantau perkembangan pengetahuan dari setiap individu.</t>
  </si>
  <si>
    <t>Otomatis terisi sesuai dengan nilai yang dihasilkan pada kertas kerja dengan tanda (√)</t>
  </si>
  <si>
    <t>&lt;&lt;Diisi dengan skor akhir penilaian hasil analisis tren indikator&gt;&gt;</t>
  </si>
  <si>
    <t>Mengukur tingkat maturitas BLU dalam konteks kepuasan masyarakat terhadap layanan BLU</t>
  </si>
  <si>
    <t xml:space="preserve">• Organisasi memiliki kemampuan dalam mengelola SDM secara rutin, meskipun belum didefinisikan dalam bentuk prosedur baku. 
• Fokus utama organisasi masih terbatas pada penugasan SDM sesuai dengan job description yang telah ditetapkan. </t>
  </si>
  <si>
    <t>Hasil reviu dan evaluasi digunakan sebagai umpan balik (feedback) atau referensi jika diperlukan perbaikan atau penyesuaian kode etik organisasi periode berikutnya, dengan turut mempertimbangkan masukan dari stakeholder.</t>
  </si>
  <si>
    <t xml:space="preserve">• Organisasi memiliki basis perencanaan dalam mengelola proses bisnis sesuai dengan layanan yang diberikan kepada publik. 
• Seluruh unit kerja dalam organisasi mampu menjalankan proses bisnis secara konsisten meskipun belum didefinisikan secara standar pada prosedur baku. </t>
  </si>
  <si>
    <t xml:space="preserve">• Organisasi mampu memprediksi output yang dihasilkan proses bisnis berdasarkan hasil pengukuran kinerja. 
• Seluruh unit dalam organisasi telah menerapkan standar kerja yang sama untuk meminimalisir variasi output dan tindakan korektif.  </t>
  </si>
  <si>
    <t xml:space="preserve">Organisasi berfokus pada peluang inovasi untuk mengidentifikasi gap kapabilitas organisasi saat ini dengan kebutuhan atau tren di masa yang akan datang. </t>
  </si>
  <si>
    <t xml:space="preserve">• Organisasi telah mendefinisikan seluruh proses bisnis dalam mengelola TI secara standar dalam prosedur baku. 
• Organisasi telah mengutamakan efektivitas dan efisiensi dalam mengelola layanan TI. </t>
  </si>
  <si>
    <t xml:space="preserve">• Organisasi mampu memprediksi output dan tren yang dihasilkan dari tata kelola dan layanan TI. 
• Fokus utama organisasi adalah peningkatan kinerja operasional melalui pemanfaatan layanan TI.  </t>
  </si>
  <si>
    <r>
      <t xml:space="preserve">Petunjuk Pengisian Kertas Kerja </t>
    </r>
    <r>
      <rPr>
        <b/>
        <i/>
        <sz val="22"/>
        <color theme="1"/>
        <rFont val="Arial"/>
        <family val="2"/>
      </rPr>
      <t>Result-Based
BLU Maturity Rating Assessment Tools and Evaluation</t>
    </r>
    <r>
      <rPr>
        <b/>
        <sz val="22"/>
        <color theme="1"/>
        <rFont val="Arial"/>
        <family val="2"/>
      </rPr>
      <t xml:space="preserve"> </t>
    </r>
  </si>
  <si>
    <r>
      <t xml:space="preserve">Petunjuk Pengisian Kertas Kerja </t>
    </r>
    <r>
      <rPr>
        <b/>
        <i/>
        <sz val="22"/>
        <color theme="1"/>
        <rFont val="Arial"/>
        <family val="2"/>
      </rPr>
      <t>Process-Based
BLU Maturity Rating Assessment Tools and Evaluation</t>
    </r>
    <r>
      <rPr>
        <b/>
        <sz val="22"/>
        <color theme="1"/>
        <rFont val="Arial"/>
        <family val="2"/>
      </rPr>
      <t xml:space="preserve"> </t>
    </r>
  </si>
  <si>
    <r>
      <t xml:space="preserve">Diisi dengan persentase capaian dari masing masing </t>
    </r>
    <r>
      <rPr>
        <i/>
        <sz val="11"/>
        <color theme="1"/>
        <rFont val="Arial"/>
        <family val="2"/>
      </rPr>
      <t>checklist</t>
    </r>
    <r>
      <rPr>
        <sz val="11"/>
        <color theme="1"/>
        <rFont val="Arial"/>
        <family val="2"/>
      </rPr>
      <t xml:space="preserve"> atau kriteria yang diperoleh pada setiap indikator.</t>
    </r>
  </si>
  <si>
    <t>Diisi dengan status capaian pada setiap penilaian maturitas</t>
  </si>
  <si>
    <t xml:space="preserve">• Organisasi memiliki basis dalam mengelola layanan publik kepada masyarakat yang didefinisikan melalui visi dan misi organisasi. 
• Proses dalam mengantisipasi komplain serta monitoring atas kepuasan layanan telah tersedia meskipun belum didefinisikan secara standar dalam prosedur baku. </t>
  </si>
  <si>
    <t>Organisasi telah memiliki proses dalam mengelola layanan publik yang terstandardisasi. Seluruh proses bisnis dalam mengelola layanan masyarakat didefinisikan dalam prosedur baku untuk menghasilkan layanan yang efektif dan efisien.</t>
  </si>
  <si>
    <t xml:space="preserve">• Organisasi mampu memprediksi output layanan publik yang diberikan kepada masyarakat. 
• Fokus utama organisasi adalah peningkatan kualitas layanan publik. </t>
  </si>
  <si>
    <t xml:space="preserve">Dokumentasi   yang dibutuhkan meliputi:
• Rencana kerja organisasi dalam mendorong pertumbuhan inovasi layanan publik, baik dari sisi teknologi, sumber daya manusia, maupun aspek lainnya.  
• Application Technical Design, Business Requirement Matrix, Application Relation Diagram. </t>
  </si>
  <si>
    <t xml:space="preserve">Dokumentasi yang dibutuhkan meliputi:
• Laporan tren kinerja pemberian layanan publik yang menunjukkan adanya forecast capaian kinerja dalam 5 tahun ke depan. 
• User manual aplikasi atau sistem yang digunakan untuk mendukung layanan publik. </t>
  </si>
  <si>
    <t>Dokumentasi yang dibutuhkan meliputi:
• Prosedur pengelolaan layanan publik 
• Prosedur pengukuran efektivitas layanan publik
• Prosedur service recovery dan penanggulangan keluhan masyarakat
• Prosedur penggunaan sistem ERP customer center</t>
  </si>
  <si>
    <t xml:space="preserve">Dokumentasi yang dibutuhkan meliputi:
• Visi dan misi organisasi dalam memberikan layanan publik 
• Laporan kinerja penyediaan layanan publik
• Kebijakan terkait pengelolaan service recovery, keluhan, dan feedback dari masyarakat
• Key Performance Indicator pengelolaan layanan publik. </t>
  </si>
  <si>
    <t xml:space="preserve">Dokumentasi yang dibutuhkan meliputi:
• Logbook inventarisasi keluhan pelanggan
• Risalah rapat (minutes of meeting) terkait kinerja layanan publik 
• Kertas kerja dalam mengukur kepuasan layanan publik </t>
  </si>
  <si>
    <t>Sistem Pengaduan Layanan</t>
  </si>
  <si>
    <t>Dokumen Pendukung</t>
  </si>
  <si>
    <t>&lt;&lt;Dokumen pendukung yang dibutuhkan dalam perhitungan indikator&gt;&gt;</t>
  </si>
  <si>
    <t>Stakeholder's Relationship</t>
  </si>
  <si>
    <t>Laporan survei dan perhitungan indeks kepuasan masyarakat tahun penilaian dan 2 tahun sebelumnya.</t>
  </si>
  <si>
    <t>•	Dokumen standar pelayanan minimal BLU
•	Dokumen yang berisikan laporan ketepatan waktu pelayanan</t>
  </si>
  <si>
    <t>•	Laporan aktivitas penindaklanjutan dan penyelesaian pengaduan masyarakat.
•	Dokumentasi media pelayanan pengaduan masyarakat.</t>
  </si>
  <si>
    <t>Data dan dokumen pendukung perhitungan sub-indikator spesifik rumpun.</t>
  </si>
  <si>
    <t>Environmental Footprint Management</t>
  </si>
  <si>
    <t>Penggunaan Sumber Daya</t>
  </si>
  <si>
    <t>Merupakan target yang digunakan sebagai dasar penilaian capaian indikator secara berjenjang dari level kapabilitas 1 sampai dengan level kapabilitas 5. Target bersifat dinamis sehingga dapat disesuaikan dengan kebutuhan penilaian BLU sesuai dengan kebijakan dan analisis assesor.</t>
  </si>
  <si>
    <t>Merupakan kriteria yang digunakan sebagai dasar penilaian tren indikator secara berjenjang dari level kapabilitas 1 sampai dengan level kapabilitas 5. Tren dilihat dari data pelaporan BLU selama periode tiga tahunan.</t>
  </si>
  <si>
    <t>Jenis Rumpun</t>
  </si>
  <si>
    <t>Nama BLU</t>
  </si>
  <si>
    <t>Jenis Sub Rumpun</t>
  </si>
  <si>
    <t>Mengukur tingkat maturitas BLU dalam konteks perencanaan strategis.</t>
  </si>
  <si>
    <t>Mengukur tingkat maturitas BLU dalam konteks etika bisnis.</t>
  </si>
  <si>
    <t xml:space="preserve">: </t>
  </si>
  <si>
    <t>Mengukur tingkat maturitas BLU dalam konteks pengelolaan stakeholder's relationship.</t>
  </si>
  <si>
    <t>Mengukur tingkat maturitas BLU dalam konteks manajemen risiko.</t>
  </si>
  <si>
    <t>Mengukur tingkat maturitas BLU dalam konteks pengawasan dan pelaporan.</t>
  </si>
  <si>
    <t xml:space="preserve"> Diisi dengan nama BLU yang dinilai</t>
  </si>
  <si>
    <t xml:space="preserve"> Diisi dengan rumpun BLU yang dinilai</t>
  </si>
  <si>
    <t xml:space="preserve"> Diisi dengan sub rumpun BLU yang dinilai</t>
  </si>
  <si>
    <t>Pelayanan</t>
  </si>
  <si>
    <r>
      <t xml:space="preserve">Mengukur kemampuan BLU dalam mengelola </t>
    </r>
    <r>
      <rPr>
        <i/>
        <sz val="9"/>
        <rFont val="Arial"/>
        <family val="2"/>
      </rPr>
      <t>environmental footprint</t>
    </r>
    <r>
      <rPr>
        <sz val="9"/>
        <rFont val="Arial"/>
        <family val="2"/>
      </rPr>
      <t>.</t>
    </r>
  </si>
  <si>
    <t>Mengukur kemampuan BLU dalam mengelola penggunaan sumber daya.</t>
  </si>
  <si>
    <t>Mengukur kemampuan BLU dalam mengelola pengetahuan untuk mendukung inovasi.</t>
  </si>
  <si>
    <t xml:space="preserve">Mengukur kemampuan BLU dalam mengelola proses inovasi dalam organisasi. </t>
  </si>
  <si>
    <t xml:space="preserve">Mengukur kemampuan BLU dalam mengelola keterlibatan pengguna layanan terhadap inovasi. </t>
  </si>
  <si>
    <t>Neraca</t>
  </si>
  <si>
    <t>Aset Lancar Lainnya</t>
  </si>
  <si>
    <t>Total Aset Lancar</t>
  </si>
  <si>
    <t>Total Aset Tetap</t>
  </si>
  <si>
    <t>Total Aset</t>
  </si>
  <si>
    <t>Kewajiban jangka pendek</t>
  </si>
  <si>
    <t>Kewajiban Jangka Panjang</t>
  </si>
  <si>
    <t>Total Kewajiban</t>
  </si>
  <si>
    <t>Total Ekuitas</t>
  </si>
  <si>
    <t>Tahun Pelaporan</t>
  </si>
  <si>
    <t>T</t>
  </si>
  <si>
    <t>Tingkat Ketercapaian</t>
  </si>
  <si>
    <t>Total Pemberian Layanan</t>
  </si>
  <si>
    <t>Total Layanan Tepat Waktu</t>
  </si>
  <si>
    <t xml:space="preserve">Jumlah Media Pengaduan </t>
  </si>
  <si>
    <t>Jumlah Pengaduan Ditindaklanjuti</t>
  </si>
  <si>
    <t>Total Pengaduan Masyarakat</t>
  </si>
  <si>
    <t>Jumlah Penyelesaian Tepat Waktu</t>
  </si>
  <si>
    <t>Tingkat Keberhasilan Layanan</t>
  </si>
  <si>
    <t xml:space="preserve">Target </t>
  </si>
  <si>
    <t>&lt;&lt;Diisi "Not Achieved" (0%-15% ),Partially Achieved" (16%-50%), "Largely Achieved" (51%-85%)," Fully Achieved" 86%-100%) &gt;&gt;</t>
  </si>
  <si>
    <t>Kesehatan</t>
  </si>
  <si>
    <t>Pertumbuhan rata-rata kunjungan rawat jalan</t>
  </si>
  <si>
    <t>Pertumbuhan rata-rata kunjungan rawat darurat</t>
  </si>
  <si>
    <t xml:space="preserve">Pendidikan </t>
  </si>
  <si>
    <t>Akreditasi</t>
  </si>
  <si>
    <t>Pendidikan</t>
  </si>
  <si>
    <t>Pengelola Kawasan</t>
  </si>
  <si>
    <t>Pengelola Dana</t>
  </si>
  <si>
    <t>Realisasi jumlah penyaluran dana</t>
  </si>
  <si>
    <t>Barang/ Jasa Lainnya</t>
  </si>
  <si>
    <t xml:space="preserve">Pertanian </t>
  </si>
  <si>
    <t>Tingkat keberhasilan produk yang diproduksi</t>
  </si>
  <si>
    <t>Realisasi pesanan produk terlayani</t>
  </si>
  <si>
    <t>Transportasi</t>
  </si>
  <si>
    <t>Litbang</t>
  </si>
  <si>
    <t>Teknik</t>
  </si>
  <si>
    <t>Rumpun</t>
  </si>
  <si>
    <t>Sub Rumpun</t>
  </si>
  <si>
    <t>Target</t>
  </si>
  <si>
    <t>Rumah Sakit</t>
  </si>
  <si>
    <t>Balai Kesehatan</t>
  </si>
  <si>
    <t>Balai Labolatorium Kesehatan</t>
  </si>
  <si>
    <t>Perguruan Tinggi</t>
  </si>
  <si>
    <t>Sekolah Tinggi Kedinasan</t>
  </si>
  <si>
    <t>Balai</t>
  </si>
  <si>
    <t>Politeknik</t>
  </si>
  <si>
    <t>Institusi Pendidikan atau Pelatihan Lainnya.</t>
  </si>
  <si>
    <t>No</t>
  </si>
  <si>
    <t>1. KEUANGAN</t>
  </si>
  <si>
    <t>2. PELAYANAN</t>
  </si>
  <si>
    <t>RESULT-BASED</t>
  </si>
  <si>
    <t>1.1 LIKUDITAS</t>
  </si>
  <si>
    <t>2.1 INDEKS KEPUASAN MASYARAKAT</t>
  </si>
  <si>
    <t>2.2 EFISIENSI WAKTU PELAYANAN</t>
  </si>
  <si>
    <t>2.3 SISTEM PENGADUAN LAYANAN</t>
  </si>
  <si>
    <t>2.4 TINGKAT KEBERHASILAN PEMENUHAN LAYANAN</t>
  </si>
  <si>
    <t>3. KAPABILITAS INTERNAL</t>
  </si>
  <si>
    <t>Rumpun BLU</t>
  </si>
  <si>
    <t>3.1 SUMBER DAYA MANUSIA</t>
  </si>
  <si>
    <t>3.2 PROSES BISNIS</t>
  </si>
  <si>
    <t>3.3 TEKNOLOGI</t>
  </si>
  <si>
    <t>3.4 CUSTOMER FOCUS</t>
  </si>
  <si>
    <t>4.1 PERENCANAAN STRATEGIS</t>
  </si>
  <si>
    <t>4.2 ETIKA BISNIS</t>
  </si>
  <si>
    <t>4.3 STAKEHOLDER'S RELATIONSHIP</t>
  </si>
  <si>
    <t>4.4 MANAJEMEN RISIKO</t>
  </si>
  <si>
    <t>4.5 PENGAWASAN DAN PELAPORAN</t>
  </si>
  <si>
    <t>TINGKAT MATURITAS BLU</t>
  </si>
  <si>
    <t>5. INOVASI</t>
  </si>
  <si>
    <t>5.1 KETERLIBATAN PENGGUNA JASA</t>
  </si>
  <si>
    <t>5.2 PROSES INOVASI</t>
  </si>
  <si>
    <t>5.3 MANAJEMEN PENGETAHUAN</t>
  </si>
  <si>
    <t>5.4 MANAJEMEN PERUBAHAN</t>
  </si>
  <si>
    <t>6. LINGKUNGAN</t>
  </si>
  <si>
    <t>6.1 ENVIRONMENTAL FOOTPRINT MANAGEMENT</t>
  </si>
  <si>
    <t>PROCESS-BASED</t>
  </si>
  <si>
    <t>RANGKUMAN HASIL PENILAIAN ASPEK MATURITAS BLU</t>
  </si>
  <si>
    <t>TINGKAT MATURITAS</t>
  </si>
  <si>
    <t>TATA KELOLA</t>
  </si>
  <si>
    <t>LINGKUNGAN</t>
  </si>
  <si>
    <t xml:space="preserve">KEUANGAN </t>
  </si>
  <si>
    <t xml:space="preserve">PELAYANAN </t>
  </si>
  <si>
    <t xml:space="preserve">KAPABILITAS INTERNAL </t>
  </si>
  <si>
    <t>INOVASI</t>
  </si>
  <si>
    <t>BOBOT PENILAIAN</t>
  </si>
  <si>
    <t>ASPEK</t>
  </si>
  <si>
    <t>DETAIL PERHITUNGAN MATURITAS</t>
  </si>
  <si>
    <t>BOBOT PERHITUNGAN MATURITAS</t>
  </si>
  <si>
    <t>1. Keuangan</t>
  </si>
  <si>
    <t>1.1 Likuiditas</t>
  </si>
  <si>
    <t>1.4 Profitabilitas</t>
  </si>
  <si>
    <t>1.5 Tingkat Kemandirian</t>
  </si>
  <si>
    <t>2. Pelayanan</t>
  </si>
  <si>
    <t>2.1 Indeks Kepuasan Masyarakat</t>
  </si>
  <si>
    <t>2.2 Efisiensi Waktu Pelayanan</t>
  </si>
  <si>
    <t>2.4 Tingkat Keberhasilan Pemenuhan Layanan</t>
  </si>
  <si>
    <t>3. Kapabilitas Internal</t>
  </si>
  <si>
    <t>3.1 Sumber Daya Manusia</t>
  </si>
  <si>
    <t>3.2 Proses Bisnis</t>
  </si>
  <si>
    <t>3.3 Teknologi</t>
  </si>
  <si>
    <r>
      <t xml:space="preserve">3.4 </t>
    </r>
    <r>
      <rPr>
        <i/>
        <sz val="12"/>
        <color theme="1"/>
        <rFont val="Arial"/>
        <family val="2"/>
      </rPr>
      <t>Customer Focus</t>
    </r>
  </si>
  <si>
    <t>4.2 Etika Bisnis</t>
  </si>
  <si>
    <r>
      <t xml:space="preserve">4.3 </t>
    </r>
    <r>
      <rPr>
        <i/>
        <sz val="12"/>
        <color theme="1"/>
        <rFont val="Arial"/>
        <family val="2"/>
      </rPr>
      <t>Stakeholder's Relationship</t>
    </r>
  </si>
  <si>
    <t>4.4 Manajemen Risiko</t>
  </si>
  <si>
    <t>5. Inovasi</t>
  </si>
  <si>
    <r>
      <t xml:space="preserve">5.1 </t>
    </r>
    <r>
      <rPr>
        <i/>
        <sz val="12"/>
        <color theme="1"/>
        <rFont val="Arial"/>
        <family val="2"/>
      </rPr>
      <t>User Involvement</t>
    </r>
    <r>
      <rPr>
        <sz val="12"/>
        <color theme="1"/>
        <rFont val="Arial"/>
        <family val="2"/>
      </rPr>
      <t xml:space="preserve"> (Keterlibatan Pengguna Layanan)</t>
    </r>
  </si>
  <si>
    <t>5.2 Proses Inovasi</t>
  </si>
  <si>
    <r>
      <t xml:space="preserve">5.3 </t>
    </r>
    <r>
      <rPr>
        <i/>
        <sz val="12"/>
        <color theme="1"/>
        <rFont val="Arial"/>
        <family val="2"/>
      </rPr>
      <t>Knowledge Management</t>
    </r>
    <r>
      <rPr>
        <sz val="12"/>
        <color theme="1"/>
        <rFont val="Arial"/>
        <family val="2"/>
      </rPr>
      <t xml:space="preserve"> (Manajemen Pengetahuan)</t>
    </r>
  </si>
  <si>
    <r>
      <t xml:space="preserve">5.4 </t>
    </r>
    <r>
      <rPr>
        <i/>
        <sz val="12"/>
        <color theme="1"/>
        <rFont val="Arial"/>
        <family val="2"/>
      </rPr>
      <t xml:space="preserve">Change Management </t>
    </r>
    <r>
      <rPr>
        <sz val="12"/>
        <color theme="1"/>
        <rFont val="Arial"/>
        <family val="2"/>
      </rPr>
      <t>(Manajemen Perubahan)</t>
    </r>
  </si>
  <si>
    <t>6. Lingkungan</t>
  </si>
  <si>
    <r>
      <t xml:space="preserve">6.1 </t>
    </r>
    <r>
      <rPr>
        <i/>
        <sz val="12"/>
        <color theme="1"/>
        <rFont val="Arial"/>
        <family val="2"/>
      </rPr>
      <t>Environmental Footprint Management</t>
    </r>
  </si>
  <si>
    <t>6.2 Penggunaan Sumber Daya</t>
  </si>
  <si>
    <t>6.2 PENGGUNAAN SUMBER DAYA</t>
  </si>
  <si>
    <t>Tahun Pelaporan - 1</t>
  </si>
  <si>
    <t>Tahun Pelaporan - 2</t>
  </si>
  <si>
    <t>Capaian Indikator Tahun Pelaporan - 1</t>
  </si>
  <si>
    <t>Capaian Indikator Tahun Pelaporan -  2</t>
  </si>
  <si>
    <t>Capaian Indikator Tahun Pelaporan - 2</t>
  </si>
  <si>
    <r>
      <t>Upload</t>
    </r>
    <r>
      <rPr>
        <b/>
        <sz val="9"/>
        <color theme="2"/>
        <rFont val="Arial"/>
        <family val="2"/>
      </rPr>
      <t xml:space="preserve"> Dokumen</t>
    </r>
  </si>
  <si>
    <t>Mengukur tingkat maturitas BLU dalam konteks proses bisnis organisasi.</t>
  </si>
  <si>
    <t xml:space="preserve">Mengukur tingkat maturitas BLU dalam konteks teknologi organisasi. </t>
  </si>
  <si>
    <r>
      <t xml:space="preserve">Mengukur tingkat maturitas BLU dalam konteks </t>
    </r>
    <r>
      <rPr>
        <i/>
        <sz val="9"/>
        <color theme="1"/>
        <rFont val="Arial"/>
        <family val="2"/>
      </rPr>
      <t>customer focus</t>
    </r>
    <r>
      <rPr>
        <sz val="9"/>
        <color theme="1"/>
        <rFont val="Arial"/>
        <family val="2"/>
      </rPr>
      <t xml:space="preserve">. </t>
    </r>
  </si>
  <si>
    <t>Mengukur kemampuan BLU dalam mengelola manajemen perubahan alam organisasi.</t>
  </si>
  <si>
    <t>Tata Kelola dan Kepemimpinan</t>
  </si>
  <si>
    <t>4. TATA KELOLA DAN KEPEMIMPINAN</t>
  </si>
  <si>
    <t>1.3 Efisiensi</t>
  </si>
  <si>
    <t>2.3 Sistem Pengaduan Layanan</t>
  </si>
  <si>
    <t>4. Tata Kelola dan Kepemimpinan</t>
  </si>
  <si>
    <t>4.1 Perencanaan Strategis</t>
  </si>
  <si>
    <t>4.5 Pengawasan dan Pelaporan</t>
  </si>
  <si>
    <t>Penyesuaian</t>
  </si>
  <si>
    <t>Rasio Optimalisasi Kas</t>
  </si>
  <si>
    <t>Rasio optimalisasi kas</t>
  </si>
  <si>
    <t>Efektivitas</t>
  </si>
  <si>
    <t>Kebutuhan Cadangan Kas untuk Program</t>
  </si>
  <si>
    <t>MATURITAS ASPEK</t>
  </si>
  <si>
    <t>&lt;&lt;Diisi dengan Capaian Indikator Penilaian pada periode satu tahun sebelumnya&gt;&gt;</t>
  </si>
  <si>
    <t>&lt;&lt;Masukkan bukti dokumen dengan memilih Insert - Object - File.&gt;&gt;</t>
  </si>
  <si>
    <r>
      <t>Upload</t>
    </r>
    <r>
      <rPr>
        <b/>
        <sz val="9"/>
        <color theme="2"/>
        <rFont val="Arial"/>
        <family val="2"/>
      </rPr>
      <t xml:space="preserve"> Dokumen
&lt;&lt;Masukkan bukti dokumen dengan memilih Insert - Object - File.&gt;&gt;</t>
    </r>
  </si>
  <si>
    <t>Home</t>
  </si>
  <si>
    <t>POBO</t>
  </si>
  <si>
    <t>Pertumbuhan penyaluran dana</t>
  </si>
  <si>
    <t>Organisasi setidaknya telah memiliki kesadaran terkait pentingnya efisiensi penggunaan sumber daya dalam melakukan kegiatan operasionalnya.</t>
  </si>
  <si>
    <t>Dokumentasi yang berkaitan dengan proses efisiensi sumber daya setidaknya telah bersifat formal dan sudah konsisten.</t>
  </si>
  <si>
    <t>Identifikasi kebutuhan dari internal dan eksternal BLU untuk keperluan pelaksanaan aktivitas terkait efisiensi penggunaan sumber daya setidaknya sudah mulai dilakukan.</t>
  </si>
  <si>
    <t>Kegiatan efisiensi penggunaan sumber daya setidaknya telah mempertimbangkan isu lingkungan terkini dalam skala nasional dan internasional, analisis internal dan eksternal, serta berbagai riset.</t>
  </si>
  <si>
    <t>Kegiatan efisiensi penggunaan sumber daya setidaknya telah dilakukan secara berkala sesuai dengan standar baku yang telah ditetapkan.</t>
  </si>
  <si>
    <t>Standar baku dalam melakukan kegiatan efisiensi penggunaan sumber daya setidaknya telah menetapkan proses penyusunan metode pengukuran dampak lingkungan atas penggunaan sumber daya. Proses penyusunan metode pengukuran tersebut setidaknya telah mempertimbangkan penggunaan standar internasional dalam penggunaan sumber daya.</t>
  </si>
  <si>
    <t>Kebutuhan setiap stakeholder baik internal maupun eksternal yang terkait dengan perencanaan strategis setidaknya sudah diidentifikasi dan dianalisis.</t>
  </si>
  <si>
    <t>Pelaksanaan aktivitas manajemen risiko setidaknya sudah berdasarkan panduan yang tersedia.</t>
  </si>
  <si>
    <t>Organisasi secara konsisten telah berupaya untuk berinovasi dalam praktik manajemen risiko.</t>
  </si>
  <si>
    <t>Organisasi setidaknya telah melaksanakan analisis pencapaian target untuk memprediksi probabilitas ketercapaian dari Rencana Strategis secara menyeluruh.</t>
  </si>
  <si>
    <t>Organisasi setidaknya telah melaksanakan reviu dan evaluasi untuk memastikan kode etik organisasi sudah ditegakkan/diterapkan di seluruh organisasi.</t>
  </si>
  <si>
    <t>Pelaksanaan aktivitas pengawasan dan pelaporan setidaknya sudah berdasarkan panduan yang tersedia.</t>
  </si>
  <si>
    <t>Hasil reviu dan evaluasi terhadap pelaksanaan pengawasan dan pelaporan (audit) setidaknya telah ditindaklanjuti sesuai dengan rekomendasi perbaikan yang telah didefinisikan.</t>
  </si>
  <si>
    <t>Lembaga Manajemen Aset Negara (LMAN)</t>
  </si>
  <si>
    <t>Lembaga Pengelola Dana dan Usaha Keolahragaan (LPDUK)</t>
  </si>
  <si>
    <t>Badan Penyelengggara Jaminan Produk Halal (BPJPH)</t>
  </si>
  <si>
    <t>Pusat Pelayanan Teknologi/BPPT Enjiniring</t>
  </si>
  <si>
    <t>Lembaga Layanan Pemasaran-KUKM Jakarta (LLP KUKM)</t>
  </si>
  <si>
    <t>Pusat Peragaan IPTEK Jakarta</t>
  </si>
  <si>
    <t>Sub Rumpun/BLU</t>
  </si>
  <si>
    <t>Realisasi layanan jasa kerjasama pendanaan keolahragaan</t>
  </si>
  <si>
    <t>Jumlah layanan pengembangan usaha keolahragaan</t>
  </si>
  <si>
    <t>Realisasi jumlah pengguna layanan</t>
  </si>
  <si>
    <t>Realisasi jumlah proyek tepat waktu</t>
  </si>
  <si>
    <r>
      <t>Realisasi penyelenggaraan</t>
    </r>
    <r>
      <rPr>
        <i/>
        <sz val="9"/>
        <color rgb="FF000000"/>
        <rFont val="Arial"/>
        <family val="2"/>
      </rPr>
      <t xml:space="preserve"> event</t>
    </r>
  </si>
  <si>
    <t>Rumah Sakit Bhayangkara/TNI</t>
  </si>
  <si>
    <t>Rumah Sakit Bhayangkara TNI</t>
  </si>
  <si>
    <t>Balai Kesehatan Penerbangan</t>
  </si>
  <si>
    <t>Pertumbuhan rata-rata jumlah pemeriksaan</t>
  </si>
  <si>
    <t>• Organisasi memiliki kemampuan dalam mengelola SDM secara standar yang didefinisikan dalam bentuk prosedur baku. 
• Fokus utama organisasi adalah pengembangan pengetahuan yang dibutuhkan untuk mendorong kompetensi SDM dan menanamkan budaya kerja profesionalisme.</t>
  </si>
  <si>
    <r>
      <t xml:space="preserve">• Manajemen sumber daya manusia dalam organisasi belum konsisten dan masih bersifat ad-hoc. 
• Organisasi memiliki kendala dalam mempertahankan SDM yang kompeten serta mengalami </t>
    </r>
    <r>
      <rPr>
        <i/>
        <sz val="9"/>
        <color rgb="FF000000"/>
        <rFont val="Arial"/>
        <family val="2"/>
      </rPr>
      <t xml:space="preserve">talent shortage.  </t>
    </r>
  </si>
  <si>
    <r>
      <t xml:space="preserve">• Inkonsistensi proses bisnis dalam organisasi, di mana sebagian besar proses bisnis masih bersifat </t>
    </r>
    <r>
      <rPr>
        <i/>
        <sz val="9"/>
        <color rgb="FF000000"/>
        <rFont val="Arial"/>
        <family val="2"/>
      </rPr>
      <t xml:space="preserve">ad-hoc. </t>
    </r>
    <r>
      <rPr>
        <sz val="9"/>
        <color rgb="FF000000"/>
        <rFont val="Arial"/>
        <family val="2"/>
      </rPr>
      <t xml:space="preserve">
• Output pekerjaan seringkali mengalami perubahan dan organisasi belum memfokuskan kegiatan operasional pada manajemen kualitas. </t>
    </r>
  </si>
  <si>
    <r>
      <t xml:space="preserve">Organisasi mampu mengelola proses bisnis secara konsisten, di mana seluruh aktivitas dalam organisasi telah didefinisikan dalam bentuk prosedur baku yang mencakup ruang lingkup, input, proses, output, dan </t>
    </r>
    <r>
      <rPr>
        <i/>
        <sz val="9"/>
        <color rgb="FF000000"/>
        <rFont val="Arial"/>
        <family val="2"/>
      </rPr>
      <t xml:space="preserve">process owner. </t>
    </r>
  </si>
  <si>
    <t>Persentase sertifikasi yang diberikan kepada personel penerbangan</t>
  </si>
  <si>
    <t>B/J Lainnya</t>
  </si>
  <si>
    <t>Realisasi jumlah litbang yang diterapkan oleh industri</t>
  </si>
  <si>
    <t>Dokumentasi yang berkaitan dengan kegiatan efisiensi penggunaan sumber daya setidaknya bersifat informal.</t>
  </si>
  <si>
    <t>Kegiatan yang bertujuan untuk efisiensi penggunaan sumber daya setidaknya telah didefinisikan meskipun belum terdapat standar yang baku, serta belum dilakukan secara berkala (contoh: pelaporan penggunaan sumber daya dilakukan 1 tahun sekali).</t>
  </si>
  <si>
    <t>Standar baku dalam melakukan kegiatan efisiensi penggunaan sumber daya setidaknya telah tersedia. Standar tersebut setidaknya telah mempertimbangkan seluruh faktor, mulai dari kebutuhan internal dan eksternal hingga kebutuhan dokumentasi.</t>
  </si>
  <si>
    <t>Terdapat aktivitas peninjauan dan pengawasan oleh pejabat berwenang atas penggunaan sumber daya.</t>
  </si>
  <si>
    <r>
      <t xml:space="preserve">Proses manajemen perubahan masih dilakukan secara </t>
    </r>
    <r>
      <rPr>
        <i/>
        <sz val="9"/>
        <color rgb="FF000000"/>
        <rFont val="Arial"/>
        <family val="2"/>
      </rPr>
      <t>ad hoc</t>
    </r>
    <r>
      <rPr>
        <sz val="9"/>
        <color rgb="FF000000"/>
        <rFont val="Arial"/>
        <family val="2"/>
      </rPr>
      <t>.</t>
    </r>
  </si>
  <si>
    <r>
      <t xml:space="preserve">Aktivitas terkait pengelolaan </t>
    </r>
    <r>
      <rPr>
        <i/>
        <sz val="9"/>
        <color rgb="FF000000"/>
        <rFont val="Arial"/>
        <family val="2"/>
      </rPr>
      <t xml:space="preserve">environmental footprint </t>
    </r>
    <r>
      <rPr>
        <sz val="9"/>
        <color rgb="FF000000"/>
        <rFont val="Arial"/>
        <family val="2"/>
      </rPr>
      <t xml:space="preserve">masih dilakukan secara </t>
    </r>
    <r>
      <rPr>
        <i/>
        <sz val="9"/>
        <color rgb="FF000000"/>
        <rFont val="Arial"/>
        <family val="2"/>
      </rPr>
      <t>ad hoc</t>
    </r>
    <r>
      <rPr>
        <sz val="9"/>
        <color rgb="FF000000"/>
        <rFont val="Arial"/>
        <family val="2"/>
      </rPr>
      <t xml:space="preserve">, di mana aktivitas ini hanya dilakukan jika dirasa perlu.  </t>
    </r>
  </si>
  <si>
    <r>
      <t xml:space="preserve">Aktivitas terkait pengelolaan </t>
    </r>
    <r>
      <rPr>
        <i/>
        <sz val="9"/>
        <color rgb="FF000000"/>
        <rFont val="Arial"/>
        <family val="2"/>
      </rPr>
      <t xml:space="preserve">environmental footprint </t>
    </r>
    <r>
      <rPr>
        <sz val="9"/>
        <color rgb="FF000000"/>
        <rFont val="Arial"/>
        <family val="2"/>
      </rPr>
      <t>sudah dilakukan secara berulang, namun belum bersifat formal dan belum dilakukan secara terjadwal.</t>
    </r>
  </si>
  <si>
    <r>
      <t xml:space="preserve">• Terdapat standar dan/atau prosedur yang mengatur sistem atau metode pengelolaan </t>
    </r>
    <r>
      <rPr>
        <i/>
        <sz val="9"/>
        <color rgb="FF000000"/>
        <rFont val="Arial"/>
        <family val="2"/>
      </rPr>
      <t>environmental footprint</t>
    </r>
    <r>
      <rPr>
        <sz val="9"/>
        <color rgb="FF000000"/>
        <rFont val="Arial"/>
        <family val="2"/>
      </rPr>
      <t xml:space="preserve">. 
• Terdapat laporan pengelolaan </t>
    </r>
    <r>
      <rPr>
        <i/>
        <sz val="9"/>
        <color rgb="FF000000"/>
        <rFont val="Arial"/>
        <family val="2"/>
      </rPr>
      <t xml:space="preserve">environmental footprint </t>
    </r>
    <r>
      <rPr>
        <sz val="9"/>
        <color rgb="FF000000"/>
        <rFont val="Arial"/>
        <family val="2"/>
      </rPr>
      <t>yang dihasilkan secara terjadwal.</t>
    </r>
  </si>
  <si>
    <r>
      <t xml:space="preserve">Telah dilakukan pengukuran atas pengelolaan </t>
    </r>
    <r>
      <rPr>
        <i/>
        <sz val="9"/>
        <color rgb="FF000000"/>
        <rFont val="Arial"/>
        <family val="2"/>
      </rPr>
      <t>environmental footprint</t>
    </r>
    <r>
      <rPr>
        <sz val="9"/>
        <color rgb="FF000000"/>
        <rFont val="Arial"/>
        <family val="2"/>
      </rPr>
      <t>.</t>
    </r>
  </si>
  <si>
    <r>
      <t xml:space="preserve">• Hasil dari pengukuran digunakan untuk menyusun </t>
    </r>
    <r>
      <rPr>
        <i/>
        <sz val="9"/>
        <color rgb="FF000000"/>
        <rFont val="Arial"/>
        <family val="2"/>
      </rPr>
      <t xml:space="preserve">action plan </t>
    </r>
    <r>
      <rPr>
        <sz val="9"/>
        <color rgb="FF000000"/>
        <rFont val="Arial"/>
        <family val="2"/>
      </rPr>
      <t xml:space="preserve">untuk mengatasi isu yang teridentifikasi.  
• Perumusan rencana strategis sudah mempertimbangkan hasil dari pengukuran dan </t>
    </r>
    <r>
      <rPr>
        <i/>
        <sz val="9"/>
        <color rgb="FF000000"/>
        <rFont val="Arial"/>
        <family val="2"/>
      </rPr>
      <t xml:space="preserve">action plan </t>
    </r>
    <r>
      <rPr>
        <sz val="9"/>
        <color rgb="FF000000"/>
        <rFont val="Arial"/>
        <family val="2"/>
      </rPr>
      <t xml:space="preserve">yang disusun terkait pengelolaan </t>
    </r>
    <r>
      <rPr>
        <i/>
        <sz val="9"/>
        <color rgb="FF000000"/>
        <rFont val="Arial"/>
        <family val="2"/>
      </rPr>
      <t>environmental footprint</t>
    </r>
    <r>
      <rPr>
        <sz val="9"/>
        <color rgb="FF000000"/>
        <rFont val="Arial"/>
        <family val="2"/>
      </rPr>
      <t>.</t>
    </r>
  </si>
  <si>
    <r>
      <t xml:space="preserve">Aktivitas terkait efisiensi penggunaan sumber daya masih dilakukan secara </t>
    </r>
    <r>
      <rPr>
        <i/>
        <sz val="9"/>
        <color rgb="FF000000"/>
        <rFont val="Arial"/>
        <family val="2"/>
      </rPr>
      <t>ad hoc</t>
    </r>
    <r>
      <rPr>
        <sz val="9"/>
        <color rgb="FF000000"/>
        <rFont val="Arial"/>
        <family val="2"/>
      </rPr>
      <t xml:space="preserve">, di mana aktivitas ini hanya dilakukan jika dirasa perlu.  </t>
    </r>
  </si>
  <si>
    <t>• Terdapat standar dan/atau prosedur yang mengatur sistem atau metode penggunaan sumber daya.
• Terdapat laporan terkait penggunaan sumber daya yang dihasilkan secara terjadwal.</t>
  </si>
  <si>
    <r>
      <t xml:space="preserve">• Hasil dari pengukuran digunakan untuk menyusun </t>
    </r>
    <r>
      <rPr>
        <i/>
        <sz val="9"/>
        <color rgb="FF000000"/>
        <rFont val="Arial"/>
        <family val="2"/>
      </rPr>
      <t xml:space="preserve">action plan </t>
    </r>
    <r>
      <rPr>
        <sz val="9"/>
        <color rgb="FF000000"/>
        <rFont val="Arial"/>
        <family val="2"/>
      </rPr>
      <t xml:space="preserve">untuk mengatasi isu yang teridentifikasi.  
• Perumusan rencana strategis sudah mempertimbangkan hasil dari pengukuran dan </t>
    </r>
    <r>
      <rPr>
        <i/>
        <sz val="9"/>
        <color rgb="FF000000"/>
        <rFont val="Arial"/>
        <family val="2"/>
      </rPr>
      <t xml:space="preserve">action plan </t>
    </r>
    <r>
      <rPr>
        <sz val="9"/>
        <color rgb="FF000000"/>
        <rFont val="Arial"/>
        <family val="2"/>
      </rPr>
      <t>yang disusun terkait penggunaan sumber daya.</t>
    </r>
  </si>
  <si>
    <r>
      <t xml:space="preserve">Level  5 - </t>
    </r>
    <r>
      <rPr>
        <b/>
        <i/>
        <sz val="9"/>
        <color rgb="FF000000"/>
        <rFont val="Arial"/>
        <family val="2"/>
      </rPr>
      <t>Optimizing</t>
    </r>
  </si>
  <si>
    <t>Proses manajemen perubahan setidaknya telah dilakukan secara rutin dan informal.</t>
  </si>
  <si>
    <t>Unsur-unsur perencanaan komunikasi jelas, dan setidaknya terdapat sedikit pelatihan sebagai bagian dari manajemen perubahan.</t>
  </si>
  <si>
    <t>Keberhasilan proses perubahan setidaknya bergantung pada upaya dan pengalaman unit/tim manajemen perubahan khusus yang dibentuk secara formal, di mana struktur dan tugas dan tanggung jawabnya telah dituangkan dalam dokumen formal.</t>
  </si>
  <si>
    <t>Proses manajemen perubahan setidaknya telah dilakukan secara rutin dan formal, di mana sudah terdapat prosedur baku/standar atas proses manajemen perubahan.</t>
  </si>
  <si>
    <t>Terdapat pelatihan secara berkala dan BLU berpartisipasi aktif dalam mendukung inisiatif perubahan.</t>
  </si>
  <si>
    <t>Proses manajemen perubahan setidaknya telah dilakukan secara rutin dan formal, di mana sudah terdapat prosedur baku/standar atas proses manajemen perubahan, termasuk standar pengukuran keberhasilan atas pelaksanaan aktivitas manajemen perubahan.</t>
  </si>
  <si>
    <t>• Terdapat prosedur baku/standar untuk melakukan manajemen perubahan.
• Terdapat struktur/unit/individu yang bertanggung jawab/berperan secara khusus untuk manajemen perubahan.</t>
  </si>
  <si>
    <r>
      <t xml:space="preserve">• Reviu dan evaluasi telah dilaksanakan untuk memastikan bahwa kode etik organisasi ditegakkan/diterapkan di seluruh organisasi. 
• </t>
    </r>
    <r>
      <rPr>
        <i/>
        <sz val="9"/>
        <color theme="1"/>
        <rFont val="Arial"/>
        <family val="2"/>
      </rPr>
      <t xml:space="preserve">Reward and punishment </t>
    </r>
    <r>
      <rPr>
        <sz val="9"/>
        <color theme="1"/>
        <rFont val="Arial"/>
        <family val="2"/>
      </rPr>
      <t>atas kepatuhan dan/atau pelanggaran kode etik organisasi sudah diterapkan/
diberlakukan dengan tegas.</t>
    </r>
  </si>
  <si>
    <r>
      <t>Hasil reviu dan evaluasi digunakan sebagai umpan balik (</t>
    </r>
    <r>
      <rPr>
        <i/>
        <sz val="9"/>
        <color theme="1"/>
        <rFont val="Arial"/>
        <family val="2"/>
      </rPr>
      <t>feedback</t>
    </r>
    <r>
      <rPr>
        <sz val="9"/>
        <color theme="1"/>
        <rFont val="Arial"/>
        <family val="2"/>
      </rPr>
      <t>) atau referensi perbaikan atau penyesuaian kode etik organisasi periode berikutnya.</t>
    </r>
  </si>
  <si>
    <r>
      <t xml:space="preserve">Organisasi selalu mempertimbangkan masukan dari setiap </t>
    </r>
    <r>
      <rPr>
        <i/>
        <sz val="9"/>
        <color theme="1"/>
        <rFont val="Arial"/>
        <family val="2"/>
      </rPr>
      <t xml:space="preserve">stakeholder </t>
    </r>
    <r>
      <rPr>
        <sz val="9"/>
        <color theme="1"/>
        <rFont val="Arial"/>
        <family val="2"/>
      </rPr>
      <t>dalam melakukan perbaikan/penyesuaian kode etik organisasi.</t>
    </r>
  </si>
  <si>
    <r>
      <t xml:space="preserve">Penyusunan rencana strategis setidaknya telah dilakukan secara </t>
    </r>
    <r>
      <rPr>
        <i/>
        <sz val="9"/>
        <color theme="1"/>
        <rFont val="Arial"/>
        <family val="2"/>
      </rPr>
      <t xml:space="preserve">ad hoc </t>
    </r>
    <r>
      <rPr>
        <sz val="9"/>
        <color theme="1"/>
        <rFont val="Arial"/>
        <family val="2"/>
      </rPr>
      <t>dan bersifat reaktif.</t>
    </r>
  </si>
  <si>
    <t>• Perencanaan strategis sudah dilaksanakan secara berkala.
• Terdapat panduan formal dan komprehensif untuk menyusun Rencana Strategis.</t>
  </si>
  <si>
    <r>
      <t>Organisasi setidaknya telah melaksanakan reviu dan evaluasi untuk memastikan bahwa Rencana Strategis sudah dilaksanakan sesuai dengan rencana (</t>
    </r>
    <r>
      <rPr>
        <i/>
        <sz val="9"/>
        <color theme="1"/>
        <rFont val="Arial"/>
        <family val="2"/>
      </rPr>
      <t>action plan</t>
    </r>
    <r>
      <rPr>
        <sz val="9"/>
        <color theme="1"/>
        <rFont val="Arial"/>
        <family val="2"/>
      </rPr>
      <t xml:space="preserve"> atau </t>
    </r>
    <r>
      <rPr>
        <i/>
        <sz val="9"/>
        <color theme="1"/>
        <rFont val="Arial"/>
        <family val="2"/>
      </rPr>
      <t>roadmap</t>
    </r>
    <r>
      <rPr>
        <sz val="9"/>
        <color theme="1"/>
        <rFont val="Arial"/>
        <family val="2"/>
      </rPr>
      <t>) yang ditetapkan.</t>
    </r>
  </si>
  <si>
    <r>
      <t xml:space="preserve">• Key </t>
    </r>
    <r>
      <rPr>
        <i/>
        <sz val="9"/>
        <color theme="1"/>
        <rFont val="Arial"/>
        <family val="2"/>
      </rPr>
      <t xml:space="preserve">stakeholders </t>
    </r>
    <r>
      <rPr>
        <sz val="9"/>
        <color theme="1"/>
        <rFont val="Arial"/>
        <family val="2"/>
      </rPr>
      <t xml:space="preserve">belum diidentifikasi.
• Isu dan </t>
    </r>
    <r>
      <rPr>
        <i/>
        <sz val="9"/>
        <color theme="1"/>
        <rFont val="Arial"/>
        <family val="2"/>
      </rPr>
      <t xml:space="preserve">concern </t>
    </r>
    <r>
      <rPr>
        <sz val="9"/>
        <color theme="1"/>
        <rFont val="Arial"/>
        <family val="2"/>
      </rPr>
      <t>yang bersifat antar-</t>
    </r>
    <r>
      <rPr>
        <i/>
        <sz val="9"/>
        <color theme="1"/>
        <rFont val="Arial"/>
        <family val="2"/>
      </rPr>
      <t xml:space="preserve">stakeholder </t>
    </r>
    <r>
      <rPr>
        <sz val="9"/>
        <color theme="1"/>
        <rFont val="Arial"/>
        <family val="2"/>
      </rPr>
      <t xml:space="preserve">(memiliki keterkaitan dengan lebih dari satu </t>
    </r>
    <r>
      <rPr>
        <i/>
        <sz val="9"/>
        <color theme="1"/>
        <rFont val="Arial"/>
        <family val="2"/>
      </rPr>
      <t>stakeholder</t>
    </r>
    <r>
      <rPr>
        <sz val="9"/>
        <color theme="1"/>
        <rFont val="Arial"/>
        <family val="2"/>
      </rPr>
      <t>) diselesaikan secara terpisah atau terkadang hanya kolaborasi yang bersifat reaktif.</t>
    </r>
  </si>
  <si>
    <r>
      <t xml:space="preserve">Organisasi setidaknya telah mendefinisikan peran dan tanggung jawab dari masing-masing </t>
    </r>
    <r>
      <rPr>
        <i/>
        <sz val="9"/>
        <color theme="1"/>
        <rFont val="Arial"/>
        <family val="2"/>
      </rPr>
      <t>stakeholder.</t>
    </r>
  </si>
  <si>
    <r>
      <t>Organisasi setidaknya telah melakukan pemetaan (</t>
    </r>
    <r>
      <rPr>
        <i/>
        <sz val="9"/>
        <color theme="1"/>
        <rFont val="Arial"/>
        <family val="2"/>
      </rPr>
      <t>mapping</t>
    </r>
    <r>
      <rPr>
        <sz val="9"/>
        <color theme="1"/>
        <rFont val="Arial"/>
        <family val="2"/>
      </rPr>
      <t>) hubungan antar-</t>
    </r>
    <r>
      <rPr>
        <i/>
        <sz val="9"/>
        <color theme="1"/>
        <rFont val="Arial"/>
        <family val="2"/>
      </rPr>
      <t>stakeholders</t>
    </r>
    <r>
      <rPr>
        <sz val="9"/>
        <color theme="1"/>
        <rFont val="Arial"/>
        <family val="2"/>
      </rPr>
      <t>.</t>
    </r>
  </si>
  <si>
    <r>
      <t xml:space="preserve">Organisasi setidaknya telah mengidentifikasi dan menganalisis tindak lanjut atas isu dan </t>
    </r>
    <r>
      <rPr>
        <i/>
        <sz val="9"/>
        <color theme="1"/>
        <rFont val="Arial"/>
        <family val="2"/>
      </rPr>
      <t xml:space="preserve">concern </t>
    </r>
    <r>
      <rPr>
        <sz val="9"/>
        <color theme="1"/>
        <rFont val="Arial"/>
        <family val="2"/>
      </rPr>
      <t>yang bersifat antar-</t>
    </r>
    <r>
      <rPr>
        <i/>
        <sz val="9"/>
        <color theme="1"/>
        <rFont val="Arial"/>
        <family val="2"/>
      </rPr>
      <t>stakeholder</t>
    </r>
    <r>
      <rPr>
        <sz val="9"/>
        <color theme="1"/>
        <rFont val="Arial"/>
        <family val="2"/>
      </rPr>
      <t>.</t>
    </r>
  </si>
  <si>
    <r>
      <t xml:space="preserve">Terdapat panduan penanganan isu dan </t>
    </r>
    <r>
      <rPr>
        <i/>
        <sz val="9"/>
        <color theme="1"/>
        <rFont val="Arial"/>
        <family val="2"/>
      </rPr>
      <t>concern</t>
    </r>
    <r>
      <rPr>
        <sz val="9"/>
        <color theme="1"/>
        <rFont val="Arial"/>
        <family val="2"/>
      </rPr>
      <t xml:space="preserve"> yang bersifat antar-</t>
    </r>
    <r>
      <rPr>
        <i/>
        <sz val="9"/>
        <color theme="1"/>
        <rFont val="Arial"/>
        <family val="2"/>
      </rPr>
      <t xml:space="preserve">stakeholder </t>
    </r>
    <r>
      <rPr>
        <sz val="9"/>
        <color theme="1"/>
        <rFont val="Arial"/>
        <family val="2"/>
      </rPr>
      <t xml:space="preserve">dengan mengacu pada </t>
    </r>
    <r>
      <rPr>
        <i/>
        <sz val="9"/>
        <color theme="1"/>
        <rFont val="Arial"/>
        <family val="2"/>
      </rPr>
      <t>leading practice</t>
    </r>
    <r>
      <rPr>
        <sz val="9"/>
        <color theme="1"/>
        <rFont val="Arial"/>
        <family val="2"/>
      </rPr>
      <t>.</t>
    </r>
  </si>
  <si>
    <r>
      <t>• Data dan informasi yang bersifat antar-</t>
    </r>
    <r>
      <rPr>
        <i/>
        <sz val="9"/>
        <color theme="1"/>
        <rFont val="Arial"/>
        <family val="2"/>
      </rPr>
      <t>stakeholder</t>
    </r>
    <r>
      <rPr>
        <sz val="9"/>
        <color theme="1"/>
        <rFont val="Arial"/>
        <family val="2"/>
      </rPr>
      <t xml:space="preserve"> sudah dikelola secara terpusat, sehingga mendukung proses pengambilan keputusan terhadap suatu isu menjadi lebih cepat, efektif, dan efisien.
• Reviu dan evaluasi dilaksanakan secara berkala terhadap pengelolaan </t>
    </r>
    <r>
      <rPr>
        <i/>
        <sz val="9"/>
        <color theme="1"/>
        <rFont val="Arial"/>
        <family val="2"/>
      </rPr>
      <t>stakeholder’s relationship.</t>
    </r>
  </si>
  <si>
    <r>
      <t>Data dan informasi yang bersifat antar-</t>
    </r>
    <r>
      <rPr>
        <i/>
        <sz val="9"/>
        <color theme="1"/>
        <rFont val="Arial"/>
        <family val="2"/>
      </rPr>
      <t>stakeholder</t>
    </r>
    <r>
      <rPr>
        <sz val="9"/>
        <color theme="1"/>
        <rFont val="Arial"/>
        <family val="2"/>
      </rPr>
      <t xml:space="preserve"> telah dikelola secara terpusat, sehingga mendukung proses pengambilan keputusan terhadap suatu isu menjadi lebih cepat, efektif, dan efisien.</t>
    </r>
  </si>
  <si>
    <r>
      <t xml:space="preserve">Organisasi telah melaksanakan reviu dan evaluasi secara berkala terhadap </t>
    </r>
    <r>
      <rPr>
        <i/>
        <sz val="9"/>
        <color theme="1"/>
        <rFont val="Arial"/>
        <family val="2"/>
      </rPr>
      <t xml:space="preserve">stakeholder’s relationship </t>
    </r>
    <r>
      <rPr>
        <sz val="9"/>
        <color theme="1"/>
        <rFont val="Arial"/>
        <family val="2"/>
      </rPr>
      <t xml:space="preserve">untuk memastikan berbagai hal seperti daftar </t>
    </r>
    <r>
      <rPr>
        <i/>
        <sz val="9"/>
        <color theme="1"/>
        <rFont val="Arial"/>
        <family val="2"/>
      </rPr>
      <t>key stakeholders</t>
    </r>
    <r>
      <rPr>
        <sz val="9"/>
        <color theme="1"/>
        <rFont val="Arial"/>
        <family val="2"/>
      </rPr>
      <t xml:space="preserve">, peran dan tanggung jawab, pemetaan hubungan antar </t>
    </r>
    <r>
      <rPr>
        <i/>
        <sz val="9"/>
        <color theme="1"/>
        <rFont val="Arial"/>
        <family val="2"/>
      </rPr>
      <t>key stakeholders</t>
    </r>
    <r>
      <rPr>
        <sz val="9"/>
        <color theme="1"/>
        <rFont val="Arial"/>
        <family val="2"/>
      </rPr>
      <t xml:space="preserve">, isu dan </t>
    </r>
    <r>
      <rPr>
        <i/>
        <sz val="9"/>
        <color theme="1"/>
        <rFont val="Arial"/>
        <family val="2"/>
      </rPr>
      <t xml:space="preserve">concern </t>
    </r>
    <r>
      <rPr>
        <sz val="9"/>
        <color theme="1"/>
        <rFont val="Arial"/>
        <family val="2"/>
      </rPr>
      <t xml:space="preserve">beserta dokumen panduannya selalu </t>
    </r>
    <r>
      <rPr>
        <i/>
        <sz val="9"/>
        <color theme="1"/>
        <rFont val="Arial"/>
        <family val="2"/>
      </rPr>
      <t>up-to-date</t>
    </r>
    <r>
      <rPr>
        <sz val="9"/>
        <color theme="1"/>
        <rFont val="Arial"/>
        <family val="2"/>
      </rPr>
      <t>.</t>
    </r>
  </si>
  <si>
    <r>
      <t xml:space="preserve">Hasil reviu dan evaluasi terhadap pengelolaan </t>
    </r>
    <r>
      <rPr>
        <i/>
        <sz val="9"/>
        <color theme="1"/>
        <rFont val="Arial"/>
        <family val="2"/>
      </rPr>
      <t xml:space="preserve">stakeholder’s relationship </t>
    </r>
    <r>
      <rPr>
        <sz val="9"/>
        <color theme="1"/>
        <rFont val="Arial"/>
        <family val="2"/>
      </rPr>
      <t>setidaknya telah digunakan untuk melihat relevansi terhadap proses bisnis organisasi terkini.</t>
    </r>
  </si>
  <si>
    <t>Organisasi telah menghasilkan output pekerjaan dari aktivitas manajemen risiko, yang setidaknya bersifat informal.</t>
  </si>
  <si>
    <r>
      <t xml:space="preserve">Penggunaan SI/TI yang terpadu, yang mendukung </t>
    </r>
    <r>
      <rPr>
        <i/>
        <sz val="9"/>
        <color theme="1"/>
        <rFont val="Arial"/>
        <family val="2"/>
      </rPr>
      <t>real-time risk analytics</t>
    </r>
    <r>
      <rPr>
        <sz val="9"/>
        <color theme="1"/>
        <rFont val="Arial"/>
        <family val="2"/>
      </rPr>
      <t>.</t>
    </r>
  </si>
  <si>
    <r>
      <t xml:space="preserve">Penggunaan SI/TI yang terpadu, yang mendukung aktivitas pengawasan dan pelaporan, serta dapat mendukung penyediaan informasi </t>
    </r>
    <r>
      <rPr>
        <i/>
        <sz val="9"/>
        <color theme="1"/>
        <rFont val="Arial"/>
        <family val="2"/>
      </rPr>
      <t xml:space="preserve">bottom-up </t>
    </r>
    <r>
      <rPr>
        <sz val="9"/>
        <color theme="1"/>
        <rFont val="Arial"/>
        <family val="2"/>
      </rPr>
      <t xml:space="preserve">dan </t>
    </r>
    <r>
      <rPr>
        <i/>
        <sz val="9"/>
        <color theme="1"/>
        <rFont val="Arial"/>
        <family val="2"/>
      </rPr>
      <t xml:space="preserve">top-down </t>
    </r>
    <r>
      <rPr>
        <sz val="9"/>
        <color theme="1"/>
        <rFont val="Arial"/>
        <family val="2"/>
      </rPr>
      <t xml:space="preserve">secara </t>
    </r>
    <r>
      <rPr>
        <i/>
        <sz val="9"/>
        <color theme="1"/>
        <rFont val="Arial"/>
        <family val="2"/>
      </rPr>
      <t xml:space="preserve">real-time </t>
    </r>
    <r>
      <rPr>
        <sz val="9"/>
        <color theme="1"/>
        <rFont val="Arial"/>
        <family val="2"/>
      </rPr>
      <t xml:space="preserve">dan akurat.  
</t>
    </r>
  </si>
  <si>
    <r>
      <t xml:space="preserve">• Pengelolaan sumber daya pengetahuan masih dilakukan secara </t>
    </r>
    <r>
      <rPr>
        <i/>
        <sz val="9"/>
        <color rgb="FF000000"/>
        <rFont val="Arial"/>
        <family val="2"/>
      </rPr>
      <t>ad hoc</t>
    </r>
    <r>
      <rPr>
        <sz val="9"/>
        <color rgb="FF000000"/>
        <rFont val="Arial"/>
        <family val="2"/>
      </rPr>
      <t xml:space="preserve">.
• Kegiatan penyimpanan, berbagi atau penggunaan ulang pengetahuan antar unit/pegawai masih bersifat </t>
    </r>
    <r>
      <rPr>
        <i/>
        <sz val="9"/>
        <color rgb="FF000000"/>
        <rFont val="Arial"/>
        <family val="2"/>
      </rPr>
      <t>ad hoc</t>
    </r>
    <r>
      <rPr>
        <sz val="9"/>
        <color rgb="FF000000"/>
        <rFont val="Arial"/>
        <family val="2"/>
      </rPr>
      <t>.</t>
    </r>
  </si>
  <si>
    <t>Organisasi setidaknya telah memiliki kesadaran terkait pentingnya pengelolaan sumber daya pengetahuan dalam mendukung kegiatan operasional dan inovasi.</t>
  </si>
  <si>
    <t>• Pengetahuan telah dikelola/didokumentasikan namun belum ada standar baku dalam pelaksanaannya.
• Kegiatan pertukaran informasi sudah dilakukan secara berulang namun belum terdapat prosedur formal.</t>
  </si>
  <si>
    <t>• Terdapat infrastruktur dasar untuk mendukung manajemen pengetahuan.
• Terdapat standar baku dalam proses pengelolaan konten dan informasi dari manajemen pengetahuan.</t>
  </si>
  <si>
    <t>Organisasi setidaknya telah memiliki infrastruktur dasar untuk mendukung pengelolaan sumber daya pengetahuan.</t>
  </si>
  <si>
    <t>Organisasi setidaknya telah mendefinisikan standar baku dan prosedur formal dalam melakukan manajemen pengetahuan.</t>
  </si>
  <si>
    <t>Terdapat aktivitas pengawasan dan/atau evaluasi terhadap infrastruktur dari sistem informasi manajemen pengetahuan.</t>
  </si>
  <si>
    <t>• Kegiatan dan infrastruktur manajemen pengetahuan terus ditinjau dan diperbaiki. 
• Manajemen pengetahuan yang ada dapat dengan mudah disesuaikan untuk memenuhi persyaratan bisnis baru.</t>
  </si>
  <si>
    <t>Kegiatan pengumpulan, penyimpanan, dan berbagi pengetahuan pada organisasi ditinjau dan diperbaiki secara berkelanjutan, kelemahan dari proses ini dapat dengan mudah diidentifikasi dan diperbaiki.</t>
  </si>
  <si>
    <r>
      <t xml:space="preserve">• Proses inovasi masih dilakukan secara </t>
    </r>
    <r>
      <rPr>
        <i/>
        <sz val="9"/>
        <color rgb="FF000000"/>
        <rFont val="Arial"/>
        <family val="2"/>
      </rPr>
      <t>ad hoc</t>
    </r>
    <r>
      <rPr>
        <sz val="9"/>
        <color rgb="FF000000"/>
        <rFont val="Arial"/>
        <family val="2"/>
      </rPr>
      <t xml:space="preserve">, di mana perencanaan dan pelaksanaan inovasi belum terarah dengan jelas.
• Proses bisnis dari perancangan inovasi masih bersifat </t>
    </r>
    <r>
      <rPr>
        <i/>
        <sz val="9"/>
        <color rgb="FF000000"/>
        <rFont val="Arial"/>
        <family val="2"/>
      </rPr>
      <t>ad hoc</t>
    </r>
    <r>
      <rPr>
        <sz val="9"/>
        <color rgb="FF000000"/>
        <rFont val="Arial"/>
        <family val="2"/>
      </rPr>
      <t>.</t>
    </r>
  </si>
  <si>
    <t>Organisasi setidaknya telah melakukan proses perancangan inovasi secara rutin/berulang dan informal.</t>
  </si>
  <si>
    <t>Organisasi setidaknya telah melakukan proses pembuatan inovasi secara rutin dan informal.</t>
  </si>
  <si>
    <t>Organisasi setidaknya telah mendefinisikan standar baku dan prosedur formal dalam melakukan proses inovasi.</t>
  </si>
  <si>
    <t>• Terdapat badan/unit pengawas yang memastikan pelaksanaan proses inovasi sesuai dengan SOP dan rencana.
• Hasil inovasi diukur, didokumentasikan, dan dilaporkan.</t>
  </si>
  <si>
    <t>Organisasi setidaknya telah menetapkan struktur/unit/fungsi pengawas yang bertugas untuk mengevaluasi dan mengawasi proses inovasi secara terpusat di organisasi. Dalam hal ini, struktur/unit/fungsi pengawas setidaknya telah melakukan reviu dan evaluasi berkala terhadap pelaksanaan proses inovasi untuk memastikan bahwa proses inovasi sesuai dengan standar baku dan prosedur yang telah ditetapkan.</t>
  </si>
  <si>
    <r>
      <t xml:space="preserve">Hasil evaluasi pelaksanaan proses inovasi digunakan sebagai dasar untuk melakukan proses inovasi berikutnya, sehingga tercipta </t>
    </r>
    <r>
      <rPr>
        <i/>
        <sz val="9"/>
        <color rgb="FF000000"/>
        <rFont val="Arial"/>
        <family val="2"/>
      </rPr>
      <t>continuous improvement</t>
    </r>
    <r>
      <rPr>
        <sz val="9"/>
        <color rgb="FF000000"/>
        <rFont val="Arial"/>
        <family val="2"/>
      </rPr>
      <t>.</t>
    </r>
  </si>
  <si>
    <t>Organisasi setidaknya telah melibatkan pengguna layanan (internal BLU) secara rutin dan informal, di mana pengguna layanan (internal BLU) berperan aktif dalam memberikan pendapat dan aspirasi dalam pengembangan inovasi layanan.</t>
  </si>
  <si>
    <r>
      <t xml:space="preserve">Organisasi setidaknya telah menyusun strategi keterlibatan pengguna layanan dalam pengembangan inovasi (contoh: jadwal keterlibatan pengguna layanan, metode </t>
    </r>
    <r>
      <rPr>
        <i/>
        <sz val="9"/>
        <color theme="1"/>
        <rFont val="Arial"/>
        <family val="2"/>
      </rPr>
      <t>user involvement</t>
    </r>
    <r>
      <rPr>
        <sz val="9"/>
        <color theme="1"/>
        <rFont val="Arial"/>
        <family val="2"/>
      </rPr>
      <t>, dan sebagainya).</t>
    </r>
  </si>
  <si>
    <t xml:space="preserve">Organisasi setidaknya telah melibatkan pengguna layanan (internal dan eksternal BLU) secara rutin dan formal, di mana pengguna layanan (internal dan eksternal BLU) dikonsultasikan pada beberapa tahapan pengembangan inovasi untuk menyampaikan keinginan, persyaratan, dan ide. </t>
  </si>
  <si>
    <t>Organisasi telah menyusun strategi keterlibatan pengguna layanan setidaknya dengan pendekatan statistik atau riset yang didesain untuk mendapatkan aspirasi dan pendapat yang konkrit dalam pengembangan inovasi.</t>
  </si>
  <si>
    <r>
      <t xml:space="preserve">• Pengguna layanan memiliki peran dalam perencanaan inovasi dan terlibat dalam pembuatan keputusan.
• Terdapat partisipasi dan interaksi dengan pengguna layanan yang konstan melalui kerja sama untuk menjadi </t>
    </r>
    <r>
      <rPr>
        <i/>
        <sz val="9"/>
        <color rgb="FF000000"/>
        <rFont val="Arial"/>
        <family val="2"/>
      </rPr>
      <t>co-designer</t>
    </r>
    <r>
      <rPr>
        <sz val="9"/>
        <color rgb="FF000000"/>
        <rFont val="Arial"/>
        <family val="2"/>
      </rPr>
      <t xml:space="preserve"> dan </t>
    </r>
    <r>
      <rPr>
        <i/>
        <sz val="9"/>
        <color rgb="FF000000"/>
        <rFont val="Arial"/>
        <family val="2"/>
      </rPr>
      <t>co-producer</t>
    </r>
    <r>
      <rPr>
        <sz val="9"/>
        <color rgb="FF000000"/>
        <rFont val="Arial"/>
        <family val="2"/>
      </rPr>
      <t>.</t>
    </r>
  </si>
  <si>
    <r>
      <t xml:space="preserve">• Pengguna layanan merupakan </t>
    </r>
    <r>
      <rPr>
        <i/>
        <sz val="9"/>
        <color rgb="FF000000"/>
        <rFont val="Arial"/>
        <family val="2"/>
      </rPr>
      <t xml:space="preserve">co-designer </t>
    </r>
    <r>
      <rPr>
        <sz val="9"/>
        <color rgb="FF000000"/>
        <rFont val="Arial"/>
        <family val="2"/>
      </rPr>
      <t>dan memiliki peran aktif serta pengaruh terhadap pengembangan inovasi.
• BLU melakukan riset pasar untuk berinteraksi dengan pengguna layanan eksternal dalam pengujian layanan baru atau peningkatan layanan.</t>
    </r>
  </si>
  <si>
    <r>
      <t xml:space="preserve">• Penguna layanan berperan sebagai sumber informasi dan </t>
    </r>
    <r>
      <rPr>
        <i/>
        <sz val="9"/>
        <color rgb="FF000000"/>
        <rFont val="Arial"/>
        <family val="2"/>
      </rPr>
      <t>expert</t>
    </r>
    <r>
      <rPr>
        <sz val="9"/>
        <color rgb="FF000000"/>
        <rFont val="Arial"/>
        <family val="2"/>
      </rPr>
      <t xml:space="preserve">.
• Pengguna layanan terlibat pada setiap tahapan pengembangan inovasi untuk memberikan keinginan, persyaratan, dan ide. </t>
    </r>
  </si>
  <si>
    <r>
      <t xml:space="preserve">Proses dalam mengelola layanan publik yang dibutuhkan oleh masyarakat masih belum konsisten dan bersifat </t>
    </r>
    <r>
      <rPr>
        <i/>
        <sz val="9"/>
        <color rgb="FF000000"/>
        <rFont val="Arial"/>
        <family val="2"/>
      </rPr>
      <t>ad hoc</t>
    </r>
    <r>
      <rPr>
        <sz val="9"/>
        <color rgb="FF000000"/>
        <rFont val="Arial"/>
        <family val="2"/>
      </rPr>
      <t xml:space="preserve">. </t>
    </r>
  </si>
  <si>
    <t>Keterlibatan pengguna layanan dalam proses pengembangan inovasi sudah diterapkan secara konsisten sesuai dengan panduan yang telah ditetapkan.</t>
  </si>
  <si>
    <t>Personel (individu) organisasi setidaknya telah melakukan pertukaran informasi/pengetahuan secara informal.</t>
  </si>
  <si>
    <t>Organisasi setidaknya telah melakukan pengelolaan sumber daya pengetahuan secara rutin, di mana pengetahuan yang diperlukan untuk melakukan tugas rutin telah didokumentasikan.</t>
  </si>
  <si>
    <t>Proses inovasi sudah diterapkan atau dilaksanakan di seluruh organisasi secara konsisten sesuai dengan panduan yang telah ditetapkan.</t>
  </si>
  <si>
    <t>Organisasi setidaknya memiliki metode dalam pengukuran efektivitas   layanan publik meskipun belum terstandardisasi.</t>
  </si>
  <si>
    <t>Organisasi setidaknya telah mendefinisikan visi dan misi penyediaan layanan publik kepada masyarakat.</t>
  </si>
  <si>
    <t xml:space="preserve">Organisasi setidaknya telah mendefinisikan seluruh proses pengelolaan layanan publik dalam bentuk prosedur standar. </t>
  </si>
  <si>
    <r>
      <t xml:space="preserve">Organisasi setidaknya memiliki prosedur baku dan metode dalam mengukur efektivitas layanan publik, </t>
    </r>
    <r>
      <rPr>
        <i/>
        <sz val="9"/>
        <color rgb="FF000000"/>
        <rFont val="Arial"/>
        <family val="2"/>
      </rPr>
      <t>revenue management</t>
    </r>
    <r>
      <rPr>
        <sz val="9"/>
        <color rgb="FF000000"/>
        <rFont val="Arial"/>
        <family val="2"/>
      </rPr>
      <t>, dan KPI Layanan.</t>
    </r>
  </si>
  <si>
    <r>
      <t xml:space="preserve">Organisasi setidaknya memiliki prosedur baku dalam menanggulangi </t>
    </r>
    <r>
      <rPr>
        <i/>
        <sz val="9"/>
        <color rgb="FF000000"/>
        <rFont val="Arial"/>
        <family val="2"/>
      </rPr>
      <t>service recovery</t>
    </r>
    <r>
      <rPr>
        <sz val="9"/>
        <color rgb="FF000000"/>
        <rFont val="Arial"/>
        <family val="2"/>
      </rPr>
      <t>, keluhan dan</t>
    </r>
    <r>
      <rPr>
        <i/>
        <sz val="9"/>
        <color rgb="FF000000"/>
        <rFont val="Arial"/>
        <family val="2"/>
      </rPr>
      <t xml:space="preserve"> feedback </t>
    </r>
    <r>
      <rPr>
        <sz val="9"/>
        <color rgb="FF000000"/>
        <rFont val="Arial"/>
        <family val="2"/>
      </rPr>
      <t xml:space="preserve">dari masyarakat. </t>
    </r>
  </si>
  <si>
    <r>
      <t xml:space="preserve">Organisasi setidaknya memiliki sistem/aplikasi/ERP dalam merespon keluhan masyarakat, meskipun belum terintegrasi secara penuh dengan </t>
    </r>
    <r>
      <rPr>
        <i/>
        <sz val="9"/>
        <color rgb="FF000000"/>
        <rFont val="Arial"/>
        <family val="2"/>
      </rPr>
      <t xml:space="preserve">dashboard monitoring </t>
    </r>
    <r>
      <rPr>
        <sz val="9"/>
        <color rgb="FF000000"/>
        <rFont val="Arial"/>
        <family val="2"/>
      </rPr>
      <t xml:space="preserve">kinerja organisasi. </t>
    </r>
  </si>
  <si>
    <r>
      <t xml:space="preserve">Organisasi setidaknya melakukan analisis tren dan output yang dihasilkan dalam memberikan layanan publik berdasarkan efektivitas layanan maupun </t>
    </r>
    <r>
      <rPr>
        <i/>
        <sz val="9"/>
        <color rgb="FF000000"/>
        <rFont val="Arial"/>
        <family val="2"/>
      </rPr>
      <t xml:space="preserve">revenue management. </t>
    </r>
  </si>
  <si>
    <r>
      <t xml:space="preserve">Organisasi setidaknya memiliki sistem  /aplikasi/ERP dalam merespon keluhan masyarakat yang terintegrasi dengan </t>
    </r>
    <r>
      <rPr>
        <i/>
        <sz val="9"/>
        <color rgb="FF000000"/>
        <rFont val="Arial"/>
        <family val="2"/>
      </rPr>
      <t xml:space="preserve">dashboard </t>
    </r>
    <r>
      <rPr>
        <sz val="9"/>
        <color rgb="FF000000"/>
        <rFont val="Arial"/>
        <family val="2"/>
      </rPr>
      <t xml:space="preserve">monitoring kinerja organisasi secara keseluruhan.  </t>
    </r>
  </si>
  <si>
    <r>
      <t xml:space="preserve">Organisasi setidaknya memiliki sistem/aplikasi/ERP untuk memantau </t>
    </r>
    <r>
      <rPr>
        <i/>
        <sz val="9"/>
        <color rgb="FF000000"/>
        <rFont val="Arial"/>
        <family val="2"/>
      </rPr>
      <t>Key   Performance Indicator</t>
    </r>
    <r>
      <rPr>
        <sz val="9"/>
        <color rgb="FF000000"/>
        <rFont val="Arial"/>
        <family val="2"/>
      </rPr>
      <t xml:space="preserve"> pelayanan publik. </t>
    </r>
  </si>
  <si>
    <r>
      <t xml:space="preserve">• Organisasi berfokus pada </t>
    </r>
    <r>
      <rPr>
        <i/>
        <sz val="9"/>
        <color rgb="FF000000"/>
        <rFont val="Arial"/>
        <family val="2"/>
      </rPr>
      <t xml:space="preserve">continuous improvement </t>
    </r>
    <r>
      <rPr>
        <sz val="9"/>
        <color rgb="FF000000"/>
        <rFont val="Arial"/>
        <family val="2"/>
      </rPr>
      <t xml:space="preserve">dalam memberikan layanan kepada masyarakat. 
• Seluruh proses bisnis yang berkaitan dengan layanan publik telah terintegrasi secara </t>
    </r>
    <r>
      <rPr>
        <i/>
        <sz val="9"/>
        <color rgb="FF000000"/>
        <rFont val="Arial"/>
        <family val="2"/>
      </rPr>
      <t xml:space="preserve">end-to-end </t>
    </r>
    <r>
      <rPr>
        <sz val="9"/>
        <color rgb="FF000000"/>
        <rFont val="Arial"/>
        <family val="2"/>
      </rPr>
      <t xml:space="preserve">melalui sistem. </t>
    </r>
  </si>
  <si>
    <t xml:space="preserve">Organisasi setidaknya menanamkan budaya inovasi untuk memastikan layanan publik yang diberikan kepada masyarakat sesuai dengan tren terkini. </t>
  </si>
  <si>
    <r>
      <t>Organisasi mengembangkan sistem/aplikasi/ERP sesuai tren terkini dalam merespon keluhan masyarakat yang terintegrasi dengan ERP/</t>
    </r>
    <r>
      <rPr>
        <i/>
        <sz val="9"/>
        <color rgb="FF000000"/>
        <rFont val="Arial"/>
        <family val="2"/>
      </rPr>
      <t xml:space="preserve">Customer Relationship Management support.  </t>
    </r>
  </si>
  <si>
    <r>
      <t xml:space="preserve">Organisasi telah memiliki sistem/aplikasi/ERP untuk memantau </t>
    </r>
    <r>
      <rPr>
        <i/>
        <sz val="9"/>
        <color rgb="FF000000"/>
        <rFont val="Arial"/>
        <family val="2"/>
      </rPr>
      <t>Key Performance Indicator</t>
    </r>
    <r>
      <rPr>
        <sz val="9"/>
        <color rgb="FF000000"/>
        <rFont val="Arial"/>
        <family val="2"/>
      </rPr>
      <t xml:space="preserve"> pelayanan publik yang terintegrasi dengan sistem pengendalian internal. </t>
    </r>
  </si>
  <si>
    <r>
      <t xml:space="preserve">• Inkonsistensi manajemen TI dalam organisasi, di mana TI masih dikelola secara </t>
    </r>
    <r>
      <rPr>
        <i/>
        <sz val="9"/>
        <color rgb="FF000000"/>
        <rFont val="Arial"/>
        <family val="2"/>
      </rPr>
      <t>ad hoc</t>
    </r>
    <r>
      <rPr>
        <sz val="9"/>
        <color rgb="FF000000"/>
        <rFont val="Arial"/>
        <family val="2"/>
      </rPr>
      <t xml:space="preserve">. 
• Output yang dihasilkan dari aktivitas pengelolaan TI seringkali mengalami perubahan dikarenakan organisasi belum menerapkan konsep manajemen kualitas dan tata kelola TI.   </t>
    </r>
  </si>
  <si>
    <t xml:space="preserve">• Organisasi memiliki basis perencanaan untuk menjadi penyedia layanan (service provider) TI serta mampu mengidentifikasi jenis layanan TI yang dapat diberikan kepada pihak internal maupun eksternal. 
• Organisasi mampu mengelola layanan TI secara rutin meskipun belum didefinisikan secara standar dalam prosedur baku. </t>
  </si>
  <si>
    <r>
      <t xml:space="preserve">Seluruh proses bisnis yang berkaitan dengan tata kelola TI telah didefinisikan dalam prosedur baku yang dilengkapi dengan tujuan, input, proses, output, dan </t>
    </r>
    <r>
      <rPr>
        <i/>
        <sz val="9"/>
        <color rgb="FF000000"/>
        <rFont val="Arial"/>
        <family val="2"/>
      </rPr>
      <t xml:space="preserve">process owner. </t>
    </r>
  </si>
  <si>
    <t xml:space="preserve">Sebagian day-to-day aktivitas operasional yang berhubungan dengan TI dikelola menggunakan sistem yang terotomatisasi. </t>
  </si>
  <si>
    <r>
      <t xml:space="preserve">Tata kelola TI telah bersifat proaktif, di mana organisasi mampu mengidentifikasi risiko TI, melakukan investigasi serta </t>
    </r>
    <r>
      <rPr>
        <i/>
        <sz val="9"/>
        <color rgb="FF000000"/>
        <rFont val="Arial"/>
        <family val="2"/>
      </rPr>
      <t>recovery plan</t>
    </r>
    <r>
      <rPr>
        <sz val="9"/>
        <color rgb="FF000000"/>
        <rFont val="Arial"/>
        <family val="2"/>
      </rPr>
      <t xml:space="preserve"> atas isu TI. </t>
    </r>
  </si>
  <si>
    <t xml:space="preserve">Seluruh proses bisnis yang berkaitan dengan tata kelola TI setidaknya mampu menghasilkan output yang bersifat standar. Organisasi mampu mengidentifikasi risiko TI secara cepat dan melakukan audit TI secara berkala. </t>
  </si>
  <si>
    <t>Organisasi setidaknya memiliki dana investasi TI untuk memastikan kinerja dapat dikelola secara optimal dan kualitas layanan TI terus meningkat.</t>
  </si>
  <si>
    <r>
      <rPr>
        <i/>
        <sz val="9"/>
        <color rgb="FF000000"/>
        <rFont val="Arial"/>
        <family val="2"/>
      </rPr>
      <t>Day-to-day</t>
    </r>
    <r>
      <rPr>
        <sz val="9"/>
        <color rgb="FF000000"/>
        <rFont val="Arial"/>
        <family val="2"/>
      </rPr>
      <t xml:space="preserve"> aktivitas operasional telah terintegrasi secara penuh melalui </t>
    </r>
    <r>
      <rPr>
        <i/>
        <sz val="9"/>
        <color rgb="FF000000"/>
        <rFont val="Arial"/>
        <family val="2"/>
      </rPr>
      <t xml:space="preserve">automation tools. </t>
    </r>
  </si>
  <si>
    <r>
      <t xml:space="preserve">Organisasi telah menindaklanjuti </t>
    </r>
    <r>
      <rPr>
        <i/>
        <sz val="9"/>
        <color rgb="FF000000"/>
        <rFont val="Arial"/>
        <family val="2"/>
      </rPr>
      <t xml:space="preserve">feedback </t>
    </r>
    <r>
      <rPr>
        <sz val="9"/>
        <color rgb="FF000000"/>
        <rFont val="Arial"/>
        <family val="2"/>
      </rPr>
      <t xml:space="preserve">terkait tata kelola TI berdasarkan hasil audit kinerja TI. </t>
    </r>
  </si>
  <si>
    <r>
      <t>Organisasi secara aktif mengidentifikasi peluang inovasi dalam manajemen TI untuk mendukung</t>
    </r>
    <r>
      <rPr>
        <i/>
        <sz val="9"/>
        <color rgb="FF000000"/>
        <rFont val="Arial"/>
        <family val="2"/>
      </rPr>
      <t xml:space="preserve"> continuous improvement. </t>
    </r>
  </si>
  <si>
    <r>
      <t xml:space="preserve">Organisasi telah melakukan analisis terhadap </t>
    </r>
    <r>
      <rPr>
        <i/>
        <sz val="9"/>
        <color rgb="FF000000"/>
        <rFont val="Arial"/>
        <family val="2"/>
      </rPr>
      <t>stakeholder feedback</t>
    </r>
    <r>
      <rPr>
        <sz val="9"/>
        <color rgb="FF000000"/>
        <rFont val="Arial"/>
        <family val="2"/>
      </rPr>
      <t xml:space="preserve"> untuk mengidentifikasi potensi perbaikan kinerja layanan TI. </t>
    </r>
  </si>
  <si>
    <r>
      <t xml:space="preserve">• Organisasi berfokus pada </t>
    </r>
    <r>
      <rPr>
        <i/>
        <sz val="9"/>
        <color rgb="FF000000"/>
        <rFont val="Arial"/>
        <family val="2"/>
      </rPr>
      <t xml:space="preserve">continuous improvement </t>
    </r>
    <r>
      <rPr>
        <sz val="9"/>
        <color rgb="FF000000"/>
        <rFont val="Arial"/>
        <family val="2"/>
      </rPr>
      <t xml:space="preserve">yang berlandaskan pada inovasi, teknologi, dan </t>
    </r>
    <r>
      <rPr>
        <i/>
        <sz val="9"/>
        <color rgb="FF000000"/>
        <rFont val="Arial"/>
        <family val="2"/>
      </rPr>
      <t>quantitative feedback</t>
    </r>
    <r>
      <rPr>
        <sz val="9"/>
        <color rgb="FF000000"/>
        <rFont val="Arial"/>
        <family val="2"/>
      </rPr>
      <t xml:space="preserve">. 
• </t>
    </r>
    <r>
      <rPr>
        <i/>
        <sz val="9"/>
        <color rgb="FF000000"/>
        <rFont val="Arial"/>
        <family val="2"/>
      </rPr>
      <t xml:space="preserve">Leading practice </t>
    </r>
    <r>
      <rPr>
        <sz val="9"/>
        <color rgb="FF000000"/>
        <rFont val="Arial"/>
        <family val="2"/>
      </rPr>
      <t xml:space="preserve">TI diimplementasikan pada seluruh proses bisnis dalam organisasi. </t>
    </r>
  </si>
  <si>
    <r>
      <rPr>
        <i/>
        <sz val="9"/>
        <color rgb="FF000000"/>
        <rFont val="Arial"/>
        <family val="2"/>
      </rPr>
      <t>Service Governance</t>
    </r>
    <r>
      <rPr>
        <sz val="9"/>
        <color rgb="FF000000"/>
        <rFont val="Arial"/>
        <family val="2"/>
      </rPr>
      <t xml:space="preserve"> TI organisasi telah mencakup pengelolaan atas </t>
    </r>
    <r>
      <rPr>
        <i/>
        <sz val="9"/>
        <color rgb="FF000000"/>
        <rFont val="Arial"/>
        <family val="2"/>
      </rPr>
      <t xml:space="preserve">relationship management </t>
    </r>
    <r>
      <rPr>
        <sz val="9"/>
        <color rgb="FF000000"/>
        <rFont val="Arial"/>
        <family val="2"/>
      </rPr>
      <t xml:space="preserve">pengguna TI antar unit kerja maupun dengan pihak ketiga. </t>
    </r>
  </si>
  <si>
    <r>
      <t xml:space="preserve">Proses bisnis pada organisasi setidaknya telah dikelola secara </t>
    </r>
    <r>
      <rPr>
        <i/>
        <sz val="9"/>
        <color rgb="FF000000"/>
        <rFont val="Arial"/>
        <family val="2"/>
      </rPr>
      <t xml:space="preserve">ad hoc.  </t>
    </r>
    <r>
      <rPr>
        <sz val="9"/>
        <color rgb="FF000000"/>
        <rFont val="Arial"/>
        <family val="2"/>
      </rPr>
      <t xml:space="preserve"> </t>
    </r>
  </si>
  <si>
    <t xml:space="preserve">Panduan dalam melaksanakan proses bisnis dan peningkatan kualitas layanan setidaknya dilakukan secara informal. </t>
  </si>
  <si>
    <t xml:space="preserve">Organisasi setidaknya memiliki arahan dari manajemen eksekutif, rencana strategis, serta ketersediaan anggaran untuk menunjang kegiatan operasional. </t>
  </si>
  <si>
    <t xml:space="preserve">Organisasi setidaknya telah mengelola layanan dan produk dari pihak ketiga untuk memenuhi kebutuhan internal maupun eksternal organisasi. </t>
  </si>
  <si>
    <r>
      <t xml:space="preserve">Seluruh proses bisnis organisasi telah didefinisikan dalam prosedur baku yang dilengkapi dengan tujuan, input, proses, </t>
    </r>
    <r>
      <rPr>
        <i/>
        <sz val="9"/>
        <color rgb="FF000000"/>
        <rFont val="Arial"/>
        <family val="2"/>
      </rPr>
      <t>output</t>
    </r>
    <r>
      <rPr>
        <sz val="9"/>
        <color rgb="FF000000"/>
        <rFont val="Arial"/>
        <family val="2"/>
      </rPr>
      <t xml:space="preserve">, dan </t>
    </r>
    <r>
      <rPr>
        <i/>
        <sz val="9"/>
        <color rgb="FF000000"/>
        <rFont val="Arial"/>
        <family val="2"/>
      </rPr>
      <t>process owner</t>
    </r>
    <r>
      <rPr>
        <sz val="9"/>
        <color rgb="FF000000"/>
        <rFont val="Arial"/>
        <family val="2"/>
      </rPr>
      <t xml:space="preserve">. </t>
    </r>
  </si>
  <si>
    <r>
      <t xml:space="preserve">Organisasi setidaknya mampu memprediksi output yang dihasilkan untuk selanjutnya digunakan sebagai basis dalam meningkatkan kinerja, kualitas layanan, </t>
    </r>
    <r>
      <rPr>
        <i/>
        <sz val="9"/>
        <color rgb="FF000000"/>
        <rFont val="Arial"/>
        <family val="2"/>
      </rPr>
      <t>cycle time</t>
    </r>
    <r>
      <rPr>
        <sz val="9"/>
        <color rgb="FF000000"/>
        <rFont val="Arial"/>
        <family val="2"/>
      </rPr>
      <t xml:space="preserve">, serta memprediksi pendapatan organisasi. </t>
    </r>
  </si>
  <si>
    <r>
      <t xml:space="preserve">Organisasi setidaknya memiliki manajemen </t>
    </r>
    <r>
      <rPr>
        <i/>
        <sz val="9"/>
        <color rgb="FF000000"/>
        <rFont val="Arial"/>
        <family val="2"/>
      </rPr>
      <t>database</t>
    </r>
    <r>
      <rPr>
        <sz val="9"/>
        <color rgb="FF000000"/>
        <rFont val="Arial"/>
        <family val="2"/>
      </rPr>
      <t xml:space="preserve">, </t>
    </r>
    <r>
      <rPr>
        <i/>
        <sz val="9"/>
        <color rgb="FF000000"/>
        <rFont val="Arial"/>
        <family val="2"/>
      </rPr>
      <t>baseline</t>
    </r>
    <r>
      <rPr>
        <sz val="9"/>
        <color rgb="FF000000"/>
        <rFont val="Arial"/>
        <family val="2"/>
      </rPr>
      <t xml:space="preserve">, dan analisis tren output organisasi.  </t>
    </r>
  </si>
  <si>
    <t xml:space="preserve">Organisasi setidaknya mengintegrasikan dan meningkatkan efektivitas serta efisiensi proses bisnis melalui kolaborasi lintas unit.  </t>
  </si>
  <si>
    <r>
      <t xml:space="preserve">Organisasi setidaknya memiliki </t>
    </r>
    <r>
      <rPr>
        <i/>
        <sz val="9"/>
        <color rgb="FF000000"/>
        <rFont val="Arial"/>
        <family val="2"/>
      </rPr>
      <t xml:space="preserve">improvement </t>
    </r>
    <r>
      <rPr>
        <sz val="9"/>
        <color rgb="FF000000"/>
        <rFont val="Arial"/>
        <family val="2"/>
      </rPr>
      <t xml:space="preserve">dan </t>
    </r>
    <r>
      <rPr>
        <i/>
        <sz val="9"/>
        <color rgb="FF000000"/>
        <rFont val="Arial"/>
        <family val="2"/>
      </rPr>
      <t xml:space="preserve">sustainability planning </t>
    </r>
    <r>
      <rPr>
        <sz val="9"/>
        <color rgb="FF000000"/>
        <rFont val="Arial"/>
        <family val="2"/>
      </rPr>
      <t>dalam meningkatkan kinerja organisasi secara keseluruhan dalam jangka panjang.</t>
    </r>
  </si>
  <si>
    <t>Organisasi telah mengidentifikasi isu atau potensi risiko penurunan kinerja yang dapat diukur secara kuantitatif.</t>
  </si>
  <si>
    <t xml:space="preserve">Organisasi setidaknya telah mendefinisikan peran dan tanggungjawab SDM secara lisan atau informal. </t>
  </si>
  <si>
    <r>
      <t xml:space="preserve">Organisasi setidaknya telah memberikan pelatihan kepada SDM secara </t>
    </r>
    <r>
      <rPr>
        <i/>
        <sz val="9"/>
        <color rgb="FF000000"/>
        <rFont val="Arial"/>
        <family val="2"/>
      </rPr>
      <t xml:space="preserve">ad hoc. </t>
    </r>
  </si>
  <si>
    <r>
      <t xml:space="preserve">Organisasi setidaknya telah melakukan pengelolaan SDM secara </t>
    </r>
    <r>
      <rPr>
        <i/>
        <sz val="9"/>
        <color rgb="FF000000"/>
        <rFont val="Arial"/>
        <family val="2"/>
      </rPr>
      <t xml:space="preserve">ad hoc </t>
    </r>
    <r>
      <rPr>
        <sz val="9"/>
        <color rgb="FF000000"/>
        <rFont val="Arial"/>
        <family val="2"/>
      </rPr>
      <t>dan bersifat administratif</t>
    </r>
    <r>
      <rPr>
        <i/>
        <sz val="9"/>
        <color rgb="FF000000"/>
        <rFont val="Arial"/>
        <family val="2"/>
      </rPr>
      <t xml:space="preserve">. </t>
    </r>
  </si>
  <si>
    <r>
      <t>Organisasi setidaknya telah mendefinisikan peran dan tanggungjawab SDM dalam bentuk</t>
    </r>
    <r>
      <rPr>
        <i/>
        <sz val="9"/>
        <color rgb="FF000000"/>
        <rFont val="Arial"/>
        <family val="2"/>
      </rPr>
      <t xml:space="preserve"> job description. </t>
    </r>
  </si>
  <si>
    <t xml:space="preserve">Organisasi setidaknya telah memberikan pelatihan kepada SDM secara rutin sesuai dengan kebutuhan organisasi. </t>
  </si>
  <si>
    <t xml:space="preserve">Proses rekruitmen SDM/tenaga kerja telah sesuai dengan kualifikasi yang dibutuhkan organisasi. </t>
  </si>
  <si>
    <r>
      <t xml:space="preserve">Organisasi setidaknya telah menyediakan fasilitas dasar untuk mendukung kegiatan operasional </t>
    </r>
    <r>
      <rPr>
        <i/>
        <sz val="9"/>
        <color rgb="FF000000"/>
        <rFont val="Arial"/>
        <family val="2"/>
      </rPr>
      <t xml:space="preserve">day-to-day </t>
    </r>
    <r>
      <rPr>
        <sz val="9"/>
        <color rgb="FF000000"/>
        <rFont val="Arial"/>
        <family val="2"/>
      </rPr>
      <t>SDM (seperti: email, dan sebagainya).</t>
    </r>
  </si>
  <si>
    <t xml:space="preserve">Organisasi setidaknya telah melakukan penyesuaian kompensasi SDM sesuai dengan target atau capaian kinerja. </t>
  </si>
  <si>
    <t xml:space="preserve">Organisasi setidaknya telah mendefinisikan analisis kapabilitas SDM untuk mengukur beban kerja, kompetensi, dan pengetahuan SDM dalam prosedur baku. </t>
  </si>
  <si>
    <t>Organisasi telah melakukan pengembangan kompetensi SDM secara konsisten melalui program pengembangan karir.</t>
  </si>
  <si>
    <r>
      <t xml:space="preserve">Organisasi telah menerapkan </t>
    </r>
    <r>
      <rPr>
        <i/>
        <sz val="9"/>
        <color rgb="FF000000"/>
        <rFont val="Arial"/>
        <family val="2"/>
      </rPr>
      <t xml:space="preserve">workgroup development </t>
    </r>
    <r>
      <rPr>
        <sz val="9"/>
        <color rgb="FF000000"/>
        <rFont val="Arial"/>
        <family val="2"/>
      </rPr>
      <t>yang setidaknya mencakup penyediaan program kerja untuk mendorong penugasan lintas unit.</t>
    </r>
  </si>
  <si>
    <t xml:space="preserve">Organisasi telah menanamkan budaya partisipatoris setidaknya dengan melibatkan tenaga kerja dalam proses pengambilan keputusan organisasi. </t>
  </si>
  <si>
    <r>
      <t xml:space="preserve">Organisasi mampu mengukur output maupun tren kinerja SDM, mengidentifikasi peluang baru dalam pengembangan kompetensi, serta mengadopsi </t>
    </r>
    <r>
      <rPr>
        <i/>
        <sz val="9"/>
        <color rgb="FF000000"/>
        <rFont val="Arial"/>
        <family val="2"/>
      </rPr>
      <t>shared experience</t>
    </r>
    <r>
      <rPr>
        <sz val="9"/>
        <color rgb="FF000000"/>
        <rFont val="Arial"/>
        <family val="2"/>
      </rPr>
      <t xml:space="preserve"> dalam organisasi. </t>
    </r>
  </si>
  <si>
    <r>
      <t xml:space="preserve">Seluruh SDM organisasi telah mampu berkolaborasi secara lintas unit meskipun memiliki </t>
    </r>
    <r>
      <rPr>
        <i/>
        <sz val="9"/>
        <color rgb="FF000000"/>
        <rFont val="Arial"/>
        <family val="2"/>
      </rPr>
      <t>job description</t>
    </r>
    <r>
      <rPr>
        <sz val="9"/>
        <color rgb="FF000000"/>
        <rFont val="Arial"/>
        <family val="2"/>
      </rPr>
      <t xml:space="preserve"> yang berbeda. </t>
    </r>
  </si>
  <si>
    <t xml:space="preserve">Organisasi telah melakukan analisis kinerja SDM untuk memprediksi tren output masing-masing pegawai. </t>
  </si>
  <si>
    <r>
      <t xml:space="preserve">Organisasi telah menerapkan program </t>
    </r>
    <r>
      <rPr>
        <i/>
        <sz val="9"/>
        <color rgb="FF000000"/>
        <rFont val="Arial"/>
        <family val="2"/>
      </rPr>
      <t>mentoring</t>
    </r>
    <r>
      <rPr>
        <sz val="9"/>
        <color rgb="FF000000"/>
        <rFont val="Arial"/>
        <family val="2"/>
      </rPr>
      <t xml:space="preserve"> SDM yang setidaknya dalam bentuk </t>
    </r>
    <r>
      <rPr>
        <i/>
        <sz val="9"/>
        <color rgb="FF000000"/>
        <rFont val="Arial"/>
        <family val="2"/>
      </rPr>
      <t xml:space="preserve">transfer knowledge </t>
    </r>
    <r>
      <rPr>
        <sz val="9"/>
        <color rgb="FF000000"/>
        <rFont val="Arial"/>
        <family val="2"/>
      </rPr>
      <t>maupun</t>
    </r>
    <r>
      <rPr>
        <i/>
        <sz val="9"/>
        <color rgb="FF000000"/>
        <rFont val="Arial"/>
        <family val="2"/>
      </rPr>
      <t xml:space="preserve"> sharing session </t>
    </r>
    <r>
      <rPr>
        <sz val="9"/>
        <color rgb="FF000000"/>
        <rFont val="Arial"/>
        <family val="2"/>
      </rPr>
      <t>secara individu maupun kelompok.</t>
    </r>
  </si>
  <si>
    <r>
      <t xml:space="preserve">Organisasi berfokus pada </t>
    </r>
    <r>
      <rPr>
        <i/>
        <sz val="9"/>
        <color rgb="FF000000"/>
        <rFont val="Arial"/>
        <family val="2"/>
      </rPr>
      <t xml:space="preserve">continuous improvement </t>
    </r>
    <r>
      <rPr>
        <sz val="9"/>
        <color rgb="FF000000"/>
        <rFont val="Arial"/>
        <family val="2"/>
      </rPr>
      <t xml:space="preserve">pada setiap SDM dan mampu menanamkan budaya </t>
    </r>
    <r>
      <rPr>
        <i/>
        <sz val="9"/>
        <color rgb="FF000000"/>
        <rFont val="Arial"/>
        <family val="2"/>
      </rPr>
      <t xml:space="preserve">product and service excellence </t>
    </r>
    <r>
      <rPr>
        <sz val="9"/>
        <color rgb="FF000000"/>
        <rFont val="Arial"/>
        <family val="2"/>
      </rPr>
      <t xml:space="preserve">secara berkelanjutan. </t>
    </r>
  </si>
  <si>
    <t>Organisasi selalu memberikan dukungan kepada SDM untuk melaksanakan penugasan berbasis inovasi.</t>
  </si>
  <si>
    <t xml:space="preserve">Organisasi telah melakukan identifikasi dan evaluasi peluang inovasi yang dibutuhkan dalam rangka mendorong pertumbuhan organisasi. </t>
  </si>
  <si>
    <r>
      <t xml:space="preserve">Organisasi memiliki kelompok kerja khusus yang bertugas untuk melakukan penelitian atas kebutuhan </t>
    </r>
    <r>
      <rPr>
        <i/>
        <sz val="9"/>
        <color rgb="FF000000"/>
        <rFont val="Arial"/>
        <family val="2"/>
      </rPr>
      <t>human resource sustainability</t>
    </r>
    <r>
      <rPr>
        <sz val="9"/>
        <color rgb="FF000000"/>
        <rFont val="Arial"/>
        <family val="2"/>
      </rPr>
      <t xml:space="preserve"> dalam jangka panjang. </t>
    </r>
  </si>
  <si>
    <t>Organisasi setidaknya mampu mengelola barang dan jasa yang diberikan kepada publik. Pada level ini, organisasi dapat mengelola infrastruktur, persediaan, dan sumber daya lainnya untuk memastikan layanan yang diberikan kepada masyarakat berkualitas baik.</t>
  </si>
  <si>
    <t>Organisasi telah melakukan analisis terhadap stakeholder feedback untuk mengidentifikasi potensi perbaikan kinerja layanan proses bisnis organisasi.</t>
  </si>
  <si>
    <t>Organisasi setidaknya telah melakukan manajemen layanan TI secara ad hoc.</t>
  </si>
  <si>
    <t xml:space="preserve">Organisasi setidaknya memiliki satu proses/aktivitas operasional day-to-day yang didukung oleh sistem. </t>
  </si>
  <si>
    <t>Organisasi setidaknya telah melakukan identifikasi isu TI dan penyelesaiannya secara informal.</t>
  </si>
  <si>
    <t>Organisasi setidaknya memiliki tata kelola TI untuk mendukung technical focus.</t>
  </si>
  <si>
    <t>Organisasi setidaknya telah melakukan manajemen layanan TI secara rutin, di mana organisasi telah memiliki visi dan misi dalam mengelola TI.</t>
  </si>
  <si>
    <t xml:space="preserve">Organisasi setidaknya memiliki beberapa/sebagian proses/aktivitas operasional day-to-day yang didukung oleh sistem. </t>
  </si>
  <si>
    <t>Organisasi setidaknya telah mengidentifikasi proses bisnis yang membutuhkan dukungan TI.</t>
  </si>
  <si>
    <r>
      <t>Sebagian tata kelola TI setidaknya telah dipusatkan pada customer/service focus.</t>
    </r>
    <r>
      <rPr>
        <i/>
        <sz val="9"/>
        <color rgb="FF000000"/>
        <rFont val="Arial"/>
        <family val="2"/>
      </rPr>
      <t>.</t>
    </r>
  </si>
  <si>
    <t>Organisasi setidaknya telah melakukan proses pengelolaan layanan publik secara ad hoc.</t>
  </si>
  <si>
    <t>Organisasi setidaknya telah melakukan inventarisasi isu atau keluhan layanan publik secara informal.</t>
  </si>
  <si>
    <t>Organisasi setidaknya telah merespon keluhan masyarakat secara manual.</t>
  </si>
  <si>
    <t>Organisasi setidaknya telah melakukan proses pengelolaan layanan publik secara rutin.</t>
  </si>
  <si>
    <t>Organisasi setidaknya telah melakukan inventarisasi isu atau keluhan layanan publik secara formal, di mana terdapat kebijakan dalam menanggulangi service recovery, keluhan, dan feedback dari masyarakat.</t>
  </si>
  <si>
    <r>
      <t>Organisasi setidaknya telah menyadari pentingnya mengelola hubungan antar-</t>
    </r>
    <r>
      <rPr>
        <i/>
        <sz val="9"/>
        <color theme="1"/>
        <rFont val="Arial"/>
        <family val="2"/>
      </rPr>
      <t>stakeholder</t>
    </r>
    <r>
      <rPr>
        <sz val="9"/>
        <color theme="1"/>
        <rFont val="Arial"/>
        <family val="2"/>
      </rPr>
      <t xml:space="preserve"> dengan baik, demi mendukung kegiatan operasionalnya sehari-hari.</t>
    </r>
  </si>
  <si>
    <r>
      <t xml:space="preserve">Organisasi setidaknya telah menyadari bahwa terdapat isu dan </t>
    </r>
    <r>
      <rPr>
        <i/>
        <sz val="9"/>
        <color theme="1"/>
        <rFont val="Arial"/>
        <family val="2"/>
      </rPr>
      <t>concern</t>
    </r>
    <r>
      <rPr>
        <sz val="9"/>
        <color theme="1"/>
        <rFont val="Arial"/>
        <family val="2"/>
      </rPr>
      <t xml:space="preserve"> yang bersifat antar-</t>
    </r>
    <r>
      <rPr>
        <i/>
        <sz val="9"/>
        <color theme="1"/>
        <rFont val="Arial"/>
        <family val="2"/>
      </rPr>
      <t>stakeholder</t>
    </r>
    <r>
      <rPr>
        <sz val="9"/>
        <color theme="1"/>
        <rFont val="Arial"/>
        <family val="2"/>
      </rPr>
      <t xml:space="preserve"> yang memerlukan kolaborasi untuk penyelesaiannya, meskipun saat ini belum terdapat tindak lanjut untuk mengelola hubungan antar-</t>
    </r>
    <r>
      <rPr>
        <i/>
        <sz val="9"/>
        <color theme="1"/>
        <rFont val="Arial"/>
        <family val="2"/>
      </rPr>
      <t>stakeholder</t>
    </r>
    <r>
      <rPr>
        <sz val="9"/>
        <color theme="1"/>
        <rFont val="Arial"/>
        <family val="2"/>
      </rPr>
      <t xml:space="preserve"> tersebut.</t>
    </r>
  </si>
  <si>
    <t>Manajemen risiko setidaknya sudah diterapkan atau berlaku dalam skala/lingkup yang kecil seperti kelompok kerja atau divisi tertentu.</t>
  </si>
  <si>
    <t>Manajemen risiko setidaknya telah dilakukan secara berkala dan terjadwal.</t>
  </si>
  <si>
    <t>Organisasi setidaknya telah menetapkan struktur/unit/fungsi khusus yang bertugas untuk mengelola aktivitas manajemen risiko secara terpusat di dalam organisasi</t>
  </si>
  <si>
    <r>
      <t xml:space="preserve">Struktur/unit/fungsi khusus yang bertugas untuk mengelola aktivitas manajemen risiko di dalam organisasi setidaknya telah melakukan reviu dan evaluasi (audit) berkala terhadap pelaksanaan manajemen risiko untuk memastikan bahwa penanganan risiko telah dilakukan dengan tepat waktu oleh </t>
    </r>
    <r>
      <rPr>
        <i/>
        <sz val="9"/>
        <color theme="1"/>
        <rFont val="Arial"/>
        <family val="2"/>
      </rPr>
      <t xml:space="preserve">risk owner </t>
    </r>
    <r>
      <rPr>
        <sz val="9"/>
        <color theme="1"/>
        <rFont val="Arial"/>
        <family val="2"/>
      </rPr>
      <t>dan sesuai dengan panduan yang telah ditetapkan.</t>
    </r>
  </si>
  <si>
    <t>Hasil reviu dan evaluasi (audit) terhadap pelaksanaan manajemen risiko telah ditindaklanjuti sesuai dengan rekomendasi perbaikan yang telah didefinisikan.</t>
  </si>
  <si>
    <t>• Manajemen risiko telah dilakukan secara rutin (berulang).
• Terdapat panduan manajemen risiko untuk menghasilkan output pekerjaan yang konsisten, namun risiko yang dikelola belum mencakup lingkup risiko minimal* .
*Risiko minimal mencakup: risiko stratejik, risiko operasional, risiko finansial, risiko kebijakan dan prosedur, dan risiko TI.</t>
  </si>
  <si>
    <t>• Manajemen risiko telah dilakukan secara berkala dan terjadwal, serta sudah mencakup lingkup risiko minimal dan terstandardisasi untuk seluruh organisasi.
• Manajemen risiko dikelola secara terpusat.</t>
  </si>
  <si>
    <r>
      <t xml:space="preserve">• Hasil reviu dan evaluasi (audit) terhadap pelaksanaan manajemen risiko ditindaklanjuti.
• Manajemen risiko dilaksanakan dengan menggunakan Sistem Informasi/ Teknologi Informasi (SI/TI) yang mendukung </t>
    </r>
    <r>
      <rPr>
        <i/>
        <sz val="9"/>
        <color theme="1"/>
        <rFont val="Arial"/>
        <family val="2"/>
      </rPr>
      <t>real-time risk analytics</t>
    </r>
    <r>
      <rPr>
        <sz val="9"/>
        <color theme="1"/>
        <rFont val="Arial"/>
        <family val="2"/>
      </rPr>
      <t>.</t>
    </r>
  </si>
  <si>
    <t>•  Reviu dan evaluasi (audit) telah dilaksanakan untuk memastikan bahwa manajemen risiko telah dilaksanakan sesuai dengan panduan yang telah ditetapkan.
• Terdapat pelatihan dan penyuluhan secara berkala untuk membangun awareness mengenai risiko organisasi.</t>
  </si>
  <si>
    <r>
      <t>Aktivitas pengawasan dan pelaporan setidaknya telah dilakukan secara</t>
    </r>
    <r>
      <rPr>
        <i/>
        <sz val="9"/>
        <color theme="1"/>
        <rFont val="Arial"/>
        <family val="2"/>
      </rPr>
      <t xml:space="preserve"> ad-hoc</t>
    </r>
    <r>
      <rPr>
        <sz val="9"/>
        <color theme="1"/>
        <rFont val="Arial"/>
        <family val="2"/>
      </rPr>
      <t xml:space="preserve"> dan/atau jika terdapat kebutuhan.</t>
    </r>
  </si>
  <si>
    <t>Organisasi telah menghasilkan output pekerjaan dari aktivitas pengawasan dan pelaporan, yang setidaknya bersifat informal</t>
  </si>
  <si>
    <r>
      <t xml:space="preserve">• Pengawasan dan pelaporan bersifat </t>
    </r>
    <r>
      <rPr>
        <i/>
        <sz val="9"/>
        <color rgb="FF000000"/>
        <rFont val="Arial"/>
        <family val="2"/>
      </rPr>
      <t>ad-hoc</t>
    </r>
    <r>
      <rPr>
        <sz val="9"/>
        <color rgb="FF000000"/>
        <rFont val="Arial"/>
        <family val="2"/>
      </rPr>
      <t>, hanya dilaksanakan jika terdapat kebutuhan. 
• Belum terdapat  panduan pengawasan dan pelaporan untuk menghasilkan output pekerjaan yang konsisten.</t>
    </r>
  </si>
  <si>
    <r>
      <t xml:space="preserve">• Manajemen risiko bersifat </t>
    </r>
    <r>
      <rPr>
        <i/>
        <sz val="9"/>
        <color theme="1"/>
        <rFont val="Arial"/>
        <family val="2"/>
      </rPr>
      <t>ad-hoc</t>
    </r>
    <r>
      <rPr>
        <sz val="9"/>
        <color theme="1"/>
        <rFont val="Arial"/>
        <family val="2"/>
      </rPr>
      <t>, hanya dilaksanakan jika terdapat kebutuhan. 
• Belum terdapat  panduan manajemen risiko untuk menghasilkan output pekerjaan yang konsisten.</t>
    </r>
  </si>
  <si>
    <r>
      <t xml:space="preserve">Manajemen risiko setidaknya telah dilakukan secara </t>
    </r>
    <r>
      <rPr>
        <i/>
        <sz val="9"/>
        <color theme="1"/>
        <rFont val="Arial"/>
        <family val="2"/>
      </rPr>
      <t xml:space="preserve">ad-hoc </t>
    </r>
    <r>
      <rPr>
        <sz val="9"/>
        <color theme="1"/>
        <rFont val="Arial"/>
        <family val="2"/>
      </rPr>
      <t xml:space="preserve">dan/atau jika terdapat kebutuhan. 
</t>
    </r>
  </si>
  <si>
    <t>Aktivitas pengawasan dan pelaporan setidaknya sudah diterapkan atau berlaku dalam skala/lingkup yang kecil seperti kelompok kerja atau divisi tertentu.</t>
  </si>
  <si>
    <t>Aktivitas pengawasan dan pelaporan setidaknya telah dilakukan secara rutin (berulang).</t>
  </si>
  <si>
    <t>Manajemen risiko setidaknya telah dilakukan secara rutin (berulang).</t>
  </si>
  <si>
    <t xml:space="preserve"> Diisi dengan jenis sub rumpun BLU yang dinilai</t>
  </si>
  <si>
    <t xml:space="preserve"> Diisi dengan nomor dokumen sesuai dengan ketentuan yang berlaku pada masing-masing BLU.</t>
  </si>
  <si>
    <t>● Diisi dengan "NOT ACHIEVED" apabila persentase capaian antara 0%-15%</t>
  </si>
  <si>
    <t>• Pengawasan dan pelaporan telah dilakukan secara berkala dan terjadwal, serta sudah mencakup lingkup aktivitas minimal dan terstandardisasi untuk seluruh organisasi.
• Pengawasan dan pelaporan dikelola secara terpusat.</t>
  </si>
  <si>
    <r>
      <t>Terdapat panduan pengawasan dan pelaporan baku dan standar dengan mengacu pada</t>
    </r>
    <r>
      <rPr>
        <i/>
        <sz val="9"/>
        <color theme="1"/>
        <rFont val="Arial"/>
        <family val="2"/>
      </rPr>
      <t xml:space="preserve"> leading practice</t>
    </r>
    <r>
      <rPr>
        <sz val="9"/>
        <color theme="1"/>
        <rFont val="Arial"/>
        <family val="2"/>
      </rPr>
      <t xml:space="preserve">, yang setidaknya mencakup seluruh aktivitas pengawasan dan pelaporan minimal, sehingga dapat mendukung organisasi untuk menghasilkan output pekerjaan yang konsisten. Dalam hal ini, termasuk </t>
    </r>
    <r>
      <rPr>
        <i/>
        <sz val="9"/>
        <color theme="1"/>
        <rFont val="Arial"/>
        <family val="2"/>
      </rPr>
      <t>tool/template/format</t>
    </r>
    <r>
      <rPr>
        <sz val="9"/>
        <color theme="1"/>
        <rFont val="Arial"/>
        <family val="2"/>
      </rPr>
      <t xml:space="preserve"> pelaporan untuk dapat menghasilkan output pekerjaan yang konsisten.</t>
    </r>
  </si>
  <si>
    <t>Aktivitas pengawasan dan pelaporan setidaknya telah dilakukan secara berkala dan terjadwal.</t>
  </si>
  <si>
    <t>Terdapat pelatihan dan penyuluhan secara berkala terkait aktivitas pengawasan dan pelaporan untuk membangun awareness mengenai pentingnya pelaksanakan pengawasan dan pelaporan, serta untuk memastikan setiap pihak memahami proses dan prosedur pengawasan dan pelaporan dengan baik.</t>
  </si>
  <si>
    <t>•  Reviu dan evaluasi (audit) telah dilaksanakan untuk memastikan bahwa pengawasan dan pelaporan telah dilaksanakan sesuai dengan panduan yang telah ditetapkan.
• Terdapat pelatihan dan penyuluhan secara berkala terkait aktivitas pengawasan dan pelaporan.</t>
  </si>
  <si>
    <t>Organisasi setidaknya telah menetapkan struktur/unit/fungsi khusus yang bertugas untuk melakukan aktivitas pengawasan dan pelaporan secara terpusat di dalam organisasi, seperti memeriksa pemenuhan pelaporan (laporan disampaikan tepat waktu dan isinya sesuai dengan yang ketentuan), pemeriksaan kredibilitas dari laporan, melakukan tinjauan lapangan untuk memverifikasi kebenaran dari isi laporan yang disajikan.</t>
  </si>
  <si>
    <r>
      <t xml:space="preserve">• Hasil reviu dan evaluasi (audit) terhadap pelaksanaan pengawasan dan pelaporan ditindaklanjuti sesuai dengan rekomendasi perbaikan yang telah didefinisikan.
• Aktivitas pengawasan dan pelaporan dilaksanakan secara </t>
    </r>
    <r>
      <rPr>
        <i/>
        <sz val="9"/>
        <color rgb="FF000000"/>
        <rFont val="Arial"/>
        <family val="2"/>
      </rPr>
      <t>real-time (continuous monitoring and reporting)</t>
    </r>
    <r>
      <rPr>
        <sz val="9"/>
        <color rgb="FF000000"/>
        <rFont val="Arial"/>
        <family val="2"/>
      </rPr>
      <t xml:space="preserve"> yang didukung dengan Sistem Informasi/Teknologi Informasi (SI/TI) yang terpadu.</t>
    </r>
  </si>
  <si>
    <t>Organisasi secara konsisten berupaya untuk berinovasi dalam praktik pengawasan dan pelaporan.</t>
  </si>
  <si>
    <t>Struktur/unit/fungsi khusus yang bertugas untuk mengelola aktivitas pengawasan dan pelaporan di dalam organisasi setidaknya telah melakukan reviu dan evaluasi (audit) berkala terhadap pelaksanaan pengawasan dan pelaporan untuk memastikan bahwa aktivitas sesuai dengan panduan yang telah ditetapkan.</t>
  </si>
  <si>
    <r>
      <t xml:space="preserve">Level 4 - </t>
    </r>
    <r>
      <rPr>
        <b/>
        <i/>
        <sz val="9"/>
        <color rgb="FF000000"/>
        <rFont val="Arial"/>
        <family val="2"/>
      </rPr>
      <t>Predictable</t>
    </r>
  </si>
  <si>
    <r>
      <t xml:space="preserve">Level 1 - </t>
    </r>
    <r>
      <rPr>
        <b/>
        <i/>
        <sz val="9"/>
        <color rgb="FF000000"/>
        <rFont val="Arial"/>
        <family val="2"/>
      </rPr>
      <t xml:space="preserve">Initial </t>
    </r>
  </si>
  <si>
    <r>
      <t xml:space="preserve">Level 2 - </t>
    </r>
    <r>
      <rPr>
        <b/>
        <i/>
        <sz val="9"/>
        <color rgb="FF000000"/>
        <rFont val="Arial"/>
        <family val="2"/>
      </rPr>
      <t>Managed</t>
    </r>
  </si>
  <si>
    <r>
      <t xml:space="preserve">Level 3 - </t>
    </r>
    <r>
      <rPr>
        <b/>
        <i/>
        <sz val="9"/>
        <color rgb="FF000000"/>
        <rFont val="Arial"/>
        <family val="2"/>
      </rPr>
      <t>Defined</t>
    </r>
  </si>
  <si>
    <r>
      <t xml:space="preserve">Organisasi mempertimbangkan masukan dari setiap </t>
    </r>
    <r>
      <rPr>
        <i/>
        <sz val="9"/>
        <color theme="1"/>
        <rFont val="Arial"/>
        <family val="2"/>
      </rPr>
      <t xml:space="preserve">stakeholder </t>
    </r>
    <r>
      <rPr>
        <sz val="9"/>
        <color theme="1"/>
        <rFont val="Arial"/>
        <family val="2"/>
      </rPr>
      <t>dalam melakukan perbaikan/penyesuaian proses bisnis organisasi (layanan organisasi).</t>
    </r>
  </si>
  <si>
    <r>
      <rPr>
        <i/>
        <sz val="9"/>
        <color theme="1"/>
        <rFont val="Arial"/>
        <family val="2"/>
      </rPr>
      <t>• Key stakeholders</t>
    </r>
    <r>
      <rPr>
        <sz val="9"/>
        <color theme="1"/>
        <rFont val="Arial"/>
        <family val="2"/>
      </rPr>
      <t xml:space="preserve"> (internal dan eksternal) sudah diidentifikasi, peran dan tanggung jawab dari masing-masing </t>
    </r>
    <r>
      <rPr>
        <i/>
        <sz val="9"/>
        <color theme="1"/>
        <rFont val="Arial"/>
        <family val="2"/>
      </rPr>
      <t xml:space="preserve">stakeholder </t>
    </r>
    <r>
      <rPr>
        <sz val="9"/>
        <color theme="1"/>
        <rFont val="Arial"/>
        <family val="2"/>
      </rPr>
      <t>sudah didefinisikan.</t>
    </r>
  </si>
  <si>
    <r>
      <t xml:space="preserve">• Hasil reviu dan evaluasi terhadap pengelolaan </t>
    </r>
    <r>
      <rPr>
        <i/>
        <sz val="9"/>
        <color theme="1"/>
        <rFont val="Arial"/>
        <family val="2"/>
      </rPr>
      <t>stakeholder’s relationship</t>
    </r>
    <r>
      <rPr>
        <sz val="9"/>
        <color theme="1"/>
        <rFont val="Arial"/>
        <family val="2"/>
      </rPr>
      <t xml:space="preserve"> digunakan untuk melihat relevansi terhadap proses bisnis organisasi terkini dengan mempertimbangkan masukan dari setiap </t>
    </r>
    <r>
      <rPr>
        <i/>
        <sz val="9"/>
        <color theme="1"/>
        <rFont val="Arial"/>
        <family val="2"/>
      </rPr>
      <t>stakeholder.</t>
    </r>
  </si>
  <si>
    <t xml:space="preserve">• Kode etik organisasi yang komprehensif dan mencakup keseluruhan organisasi belum dikembangkan. </t>
  </si>
  <si>
    <t xml:space="preserve">• Kode etik organisasi sudah dikembangkan meskipun belum terstandardisasi.
• Kode etik organisasi belum dikomunikasikan secara berkala, sehingga terdapat kesenjangan pemahaman. </t>
  </si>
  <si>
    <r>
      <t xml:space="preserve">• Kode etik organisasi yang terstandardisasi, komprehensif, dan mencakup keseluruhan organisasi sudah dikembangkan, disertai dengan </t>
    </r>
    <r>
      <rPr>
        <i/>
        <sz val="9"/>
        <color theme="1"/>
        <rFont val="Arial"/>
        <family val="2"/>
      </rPr>
      <t xml:space="preserve">reward and punishment </t>
    </r>
    <r>
      <rPr>
        <sz val="9"/>
        <color theme="1"/>
        <rFont val="Arial"/>
        <family val="2"/>
      </rPr>
      <t>untuk setiap pelanggaran atau kepatuhan.
• Kode etik organisasi telah dikomunikasikan secara berkala di seluruh organisasi.</t>
    </r>
  </si>
  <si>
    <t>Kode etik organisasi setidaknya sudah dikomunikasikan secara rutin kepada seluruh pegawai minimal satu kali dalam setahun, sehingga tidak ada kesenjangan pemahaman antara pegawai lama dan pegawai baru.</t>
  </si>
  <si>
    <r>
      <t xml:space="preserve">Kode etik organisasi setidaknya sudah dikomunikasikan secara rutin dalam setiap kegiatan </t>
    </r>
    <r>
      <rPr>
        <i/>
        <sz val="9"/>
        <color theme="1"/>
        <rFont val="Arial"/>
        <family val="2"/>
      </rPr>
      <t>induction/on-boarding</t>
    </r>
    <r>
      <rPr>
        <sz val="9"/>
        <color theme="1"/>
        <rFont val="Arial"/>
        <family val="2"/>
      </rPr>
      <t xml:space="preserve"> kepada pegawai baru.</t>
    </r>
  </si>
  <si>
    <r>
      <t xml:space="preserve">Peraturan atau ketentuan </t>
    </r>
    <r>
      <rPr>
        <i/>
        <sz val="9"/>
        <color theme="1"/>
        <rFont val="Arial"/>
        <family val="2"/>
      </rPr>
      <t xml:space="preserve">reward and punishment </t>
    </r>
    <r>
      <rPr>
        <sz val="9"/>
        <color theme="1"/>
        <rFont val="Arial"/>
        <family val="2"/>
      </rPr>
      <t>untuk setiap pelanggaran atau kepatuhan atas kode etik organisasi setidaknya telah ditetapkan secara formal.</t>
    </r>
  </si>
  <si>
    <r>
      <t>Organisasi setidaknya telah memastikan bahwa sistem</t>
    </r>
    <r>
      <rPr>
        <i/>
        <sz val="9"/>
        <color theme="1"/>
        <rFont val="Arial"/>
        <family val="2"/>
      </rPr>
      <t xml:space="preserve"> reward and punishment</t>
    </r>
    <r>
      <rPr>
        <sz val="9"/>
        <color theme="1"/>
        <rFont val="Arial"/>
        <family val="2"/>
      </rPr>
      <t xml:space="preserve"> dari setiap pelanggaran atau kepatuhan terhadap kode etik organisasi telah diterapkan/diberlakukan dengan tegas di seluruh organisasi.</t>
    </r>
  </si>
  <si>
    <t>Penyusunan rencana strategis setidaknya telah dilakukan oleh unit/divisi tertentu secara informal.</t>
  </si>
  <si>
    <r>
      <t xml:space="preserve">• Perencanaan strategis bersifat </t>
    </r>
    <r>
      <rPr>
        <i/>
        <sz val="9"/>
        <color theme="1"/>
        <rFont val="Arial"/>
        <family val="2"/>
      </rPr>
      <t>ad hoc</t>
    </r>
    <r>
      <rPr>
        <sz val="9"/>
        <color theme="1"/>
        <rFont val="Arial"/>
        <family val="2"/>
      </rPr>
      <t xml:space="preserve">, hanya dilaksanakan jika terdapat kebutuhan.
</t>
    </r>
    <r>
      <rPr>
        <b/>
        <sz val="9"/>
        <color theme="1"/>
        <rFont val="Arial"/>
        <family val="2"/>
      </rPr>
      <t>•</t>
    </r>
    <r>
      <rPr>
        <sz val="9"/>
        <color theme="1"/>
        <rFont val="Arial"/>
        <family val="2"/>
      </rPr>
      <t xml:space="preserve"> Penyusunan rencana strategis dilakukan dalam lingkup unit/divisi tertentu secara informal.</t>
    </r>
  </si>
  <si>
    <r>
      <t xml:space="preserve">Kebutuhan </t>
    </r>
    <r>
      <rPr>
        <i/>
        <sz val="9"/>
        <color theme="1"/>
        <rFont val="Arial"/>
        <family val="2"/>
      </rPr>
      <t>stakeholder</t>
    </r>
    <r>
      <rPr>
        <sz val="9"/>
        <color theme="1"/>
        <rFont val="Arial"/>
        <family val="2"/>
      </rPr>
      <t xml:space="preserve"> yang sebelumnya sudah diidentifikasi dan dianalisis dipertimbangkan dalam menyusun Rencana Strategis</t>
    </r>
  </si>
  <si>
    <t>● Diisi dengan "PARTIALLY ACHIEVED" apabila persentase capaian antara &gt;15%-50%</t>
  </si>
  <si>
    <t>● Diisi dengan "LARGELY ACHIEVED" apabila persentase capaian antara &gt;50%-85%</t>
  </si>
  <si>
    <t>● Diisi dengan "FULLY ACHIEVED" apabila persentase capaian antara &gt;85%-100%</t>
  </si>
  <si>
    <t xml:space="preserve">Merupakan kriteria yang digunakan sebagai dasar penilaian Maturitas secara berjenjang dari level kapabilitas 1 sampai dengan level kapabilitas 5. Hasil penilaian dari masing-masing proses penilaian diperoleh dari persentase kriteria per proses yang terpenuhi dan menghasilkan status Not achieved/Partially Achieved/Largely Achieved/Fully Achieved. </t>
  </si>
  <si>
    <t>Merupakan bagian dari lembar penilaian indikator yang pemenuhannya ditetapkan berdasarkan persentase capaian pada kriteria per level. Level kapabilitas yang dimaksud dalam penilaian ini terdiri atas 5 level kapabilitas, meliputi Level 1 sampai dengan Level 5, yaitu initial, managed, defined, predictable dan optimizing.</t>
  </si>
  <si>
    <t>Kolom Kriteria Terpenuhi (Y/T) hanya dapat diisi dengan huruf ‘Y’ dan ‘T’. Huruf ‘Y’ untuk melambangkan ‘YA’ yang berarti kriteria untuk level tersebut terpenuhi dan huruf ‘T’ untuk melambangkan ‘TIDAK’ yang berarti kriteria untuk level tersebut tidak terpenuhi.</t>
  </si>
  <si>
    <t xml:space="preserve">Merupakan bagian yang mencerminkan hasil dari persentase capaian, hasil tersebut akan disesuaikan dengan range yang sudah ditentukan. </t>
  </si>
  <si>
    <t>Kriteria pengisian status capaian adalah sebagai berikut
● Jika persentase capaian antara 0%-15%, maka kolom akan menunjukkan status "NOT ACHIEVED"
● Jika persentase capaian antara &gt;15%-50%, maka kolom akan menunjukkan status "PARTIALLY ACHIEVED"
● Jika persentase capaian antara &gt;50%-85%, maka kolom akan menunjukkan status "LARGELY ACHIEVED"
● Jika persentase capaian antara &gt;85%-100%, maka kolom akan menunjukkan status "FULLY ACHIEVED"</t>
  </si>
  <si>
    <t>Merupakan bagian dari lembar penilaian indikator yang berisi contoh dari dokumen yang dapat dibutuhkan untuk memenuhi kriteria maturitas pada setiap level.</t>
  </si>
  <si>
    <t>Diisi dengan hasil justifikasi penilaian yang telah dilakukan oleh assessor terkait hasil penilaian indikator yang dapat dicapai oleh BLU. Bagian ini dapat diisi dengan dokumen pendukung yang telah dianalisis, kondisi/temuan di lapangan, dan justifikasi lainnya yang dapat mempengaruhi penilaian pada indikator terkait.</t>
  </si>
  <si>
    <t>Diisi dengan rekomendasi yang dapat dilakukan untuk meningkatkan nilai dari maturitas BLU terkait, sehingga kedepannya BLU dapat memperbaiki dan meningkatkan kapabilitas BLU ke depannya.</t>
  </si>
  <si>
    <t>Merupakan bagian yang diisi dengan hyperlink atas dokumen pendukung yang digunakan sebagai bukti dari penilaian maturitas yang dilakukan.</t>
  </si>
  <si>
    <t>Merupakan bagian yang menjelaskan lebih detail dari kriteria per level. Terdiri atas beberapa aktivitas yang perlu dipenuhi oleh BLU yang dinilai untuk melanjutkan penilaian ke level berikutnya.</t>
  </si>
  <si>
    <t>Merupakan bagian yang akan secara otomatis menampilkan persentase pemenuhan kriteria berdasarkan total kriteria per proses yang terpenuhi dibagi dengan total kriteria pada setiap level penilaian.</t>
  </si>
  <si>
    <t>Upload Dokumen</t>
  </si>
  <si>
    <t>Merupakan bagian dari lembar penilaian indikator yang menunjukkan hasil capaian indikator penilaian pada periode tahun pelaporan.</t>
  </si>
  <si>
    <t xml:space="preserve">Merupakan bagian dari lembar penilaian indikator yang menunjukkan hasil capaian indikator penilaian pada periode satu tahun sebelum tahun pelaporan. Terbagi menjadi 2 kolom pendukung, yaitu yang menggambarkan capaian atas indikator dan skor maturitas. Apabila BLU memiliki umur kurang dari dua tahun, maka bagian ini tidak perlu diisi. </t>
  </si>
  <si>
    <t>Merupakan bagian dari lembar penilaian indikator yang menunjukkan hasil capaian indikator penilaian pada periode dua tahun sebelum tahun pelaporan. Terbagi menjadi 2 kolom pendukung, yaitu yang menggambarkan capaian atas indikator dan skor maturitas. Apabila BLU memiliki umur kurang dari tiga tahun, maka bagian ini tidak perlu diisi.</t>
  </si>
  <si>
    <t>Realisasi jumlah pengguna layanan yang dilayani</t>
  </si>
  <si>
    <t>Realisasi dan pertumbuhan layanan litbang</t>
  </si>
  <si>
    <t>Realisasi sertifikasi halal yang diterbitkan</t>
  </si>
  <si>
    <t>Realisasi jumlah kunjungan</t>
  </si>
  <si>
    <t>Merupakan bagian dari lembar penilaian indikator yang digunakan sebagai acuan atas dokumen yang diperlukan sebagai basis penilaian atas indikator terkait.</t>
  </si>
  <si>
    <r>
      <t>Kesiapan kerja lulusan (</t>
    </r>
    <r>
      <rPr>
        <i/>
        <sz val="9"/>
        <color rgb="FF000000"/>
        <rFont val="Arial"/>
        <family val="2"/>
      </rPr>
      <t xml:space="preserve">link &amp; match </t>
    </r>
    <r>
      <rPr>
        <sz val="9"/>
        <color rgb="FF000000"/>
        <rFont val="Arial"/>
        <family val="2"/>
      </rPr>
      <t>industri)</t>
    </r>
  </si>
  <si>
    <t>Penelitian yang dihasilkan</t>
  </si>
  <si>
    <t>Realisasi optimalisasi kawasan</t>
  </si>
  <si>
    <t>Merupakan bagian dari lembar penilaian indikator yang menunjukkan skor akhir penilaian dari capaian indikator.</t>
  </si>
  <si>
    <t xml:space="preserve">Merupakan bagian dari lembar penilaian indikator yang menunjukkan skor akhir dari penilaian hasil analisis tren indikator, didapatkan berdasarkan nilai pertumbuhan indikator yang didapat dari 3 tahun terakhir. </t>
  </si>
  <si>
    <t xml:space="preserve">Merupakan bagian dari lembar penilaian indikator yang menunjukan skor akhir maturitas dari penilaian indikator. </t>
  </si>
  <si>
    <t xml:space="preserve"> </t>
  </si>
  <si>
    <t>Rencana strategis diterjemahkan ke dalam bentuk KPI yang harus dicapai oleh organisasi dan/atau unit/divisi, di mana organisasi juga telah melakukan reviu dan evaluasi atas ketercapaian KPI tersebut.</t>
  </si>
  <si>
    <r>
      <t>Hasil reviu dan evaluasi atas ketercapaian KPI digunakan sebagai umpan balik (</t>
    </r>
    <r>
      <rPr>
        <i/>
        <sz val="9"/>
        <color theme="1"/>
        <rFont val="Arial"/>
        <family val="2"/>
      </rPr>
      <t>feedback</t>
    </r>
    <r>
      <rPr>
        <sz val="9"/>
        <color theme="1"/>
        <rFont val="Arial"/>
        <family val="2"/>
      </rPr>
      <t>) atau referensi dalam penyusunan Rencana Strategis periode berikutnya.</t>
    </r>
  </si>
  <si>
    <t>Kode etik organisasi setidaknya sudah diterapkan atau berlaku dalam skala/lingkup yang kecil seperti kelompok kerja atau divisi tertentu.</t>
  </si>
  <si>
    <t>Data dan informasi yang diperoleh dari aktivitas reviu dan evaluasi, serta analisis pencapaian target atas Rencana Strategis setidaknya digunakan sebagai umpan balik atau referensi untuk penyusunan Rencana Strategis periode berikutnya.</t>
  </si>
  <si>
    <t>Kode etik organisasi setidaknya telah disusun dan ditetapkan secara formal untuk kelompok kerja atau divisi tertentu.</t>
  </si>
  <si>
    <r>
      <t xml:space="preserve">Kode etik organisasi setidaknya sudah dikomunikasikan secara </t>
    </r>
    <r>
      <rPr>
        <i/>
        <sz val="9"/>
        <color theme="1"/>
        <rFont val="Arial"/>
        <family val="2"/>
      </rPr>
      <t>ad hoc</t>
    </r>
    <r>
      <rPr>
        <sz val="9"/>
        <color theme="1"/>
        <rFont val="Arial"/>
        <family val="2"/>
      </rPr>
      <t>, berdasarkan permintaan dari pihak manajemen.</t>
    </r>
  </si>
  <si>
    <t>Kode etik organisasi telah disusun dan ditetapkan secara formal dalam kebijakan baku/standar yang berlaku di lingkungan organisasi secara keseluruhan.</t>
  </si>
  <si>
    <r>
      <t>• Reviu dan evaluasi telah dilaksanakan untuk memastikan bahwa Rencana Strategis dilaksanakan sesuai dengan rencana (</t>
    </r>
    <r>
      <rPr>
        <i/>
        <sz val="9"/>
        <color theme="1"/>
        <rFont val="Arial"/>
        <family val="2"/>
      </rPr>
      <t xml:space="preserve">action plan </t>
    </r>
    <r>
      <rPr>
        <sz val="9"/>
        <color theme="1"/>
        <rFont val="Arial"/>
        <family val="2"/>
      </rPr>
      <t xml:space="preserve">atau </t>
    </r>
    <r>
      <rPr>
        <i/>
        <sz val="9"/>
        <color theme="1"/>
        <rFont val="Arial"/>
        <family val="2"/>
      </rPr>
      <t>roadmap</t>
    </r>
    <r>
      <rPr>
        <sz val="9"/>
        <color theme="1"/>
        <rFont val="Arial"/>
        <family val="2"/>
      </rPr>
      <t>) yang telah ditetapkan.
• Rencana strategis diterjemahkan ke dalam bentuk KPI yang harus dicapai oleh organisasi dan/atau unit/divisi.</t>
    </r>
  </si>
  <si>
    <r>
      <t>• Hasil reviu dan evaluasi, serta analisis pencapaian target digunakan sebagai umpan balik (</t>
    </r>
    <r>
      <rPr>
        <i/>
        <sz val="9"/>
        <color theme="1"/>
        <rFont val="Arial"/>
        <family val="2"/>
      </rPr>
      <t>feedback</t>
    </r>
    <r>
      <rPr>
        <sz val="9"/>
        <color theme="1"/>
        <rFont val="Arial"/>
        <family val="2"/>
      </rPr>
      <t>) atau referensi dalam penyusunan Rencana Strategis periode berikutnya.
• Hasil reviu dan evaluasi atas ketercapaian KPI digunakan sebagai umpan balik (feedback) atau referensi dalam penyusunan Rencana Strategis periode berikutnya.</t>
    </r>
  </si>
  <si>
    <r>
      <t>Terdapat pelatihan dan penyuluhan secara berkala untuk seluruh pegawai organisasi dalam rangka membangun kesadaran (</t>
    </r>
    <r>
      <rPr>
        <i/>
        <sz val="9"/>
        <color theme="1"/>
        <rFont val="Arial"/>
        <family val="2"/>
      </rPr>
      <t>awareness</t>
    </r>
    <r>
      <rPr>
        <sz val="9"/>
        <color theme="1"/>
        <rFont val="Arial"/>
        <family val="2"/>
      </rPr>
      <t>) mengenai risiko organisasi.</t>
    </r>
  </si>
  <si>
    <r>
      <t xml:space="preserve">Penyusunan rencana strategis setidaknya telah dilakukan secara rutin oleh unit tertentu (misal: Unit TI telah menyusun Rencana Strategis TI/IT </t>
    </r>
    <r>
      <rPr>
        <i/>
        <sz val="9"/>
        <color theme="1"/>
        <rFont val="Arial"/>
        <family val="2"/>
      </rPr>
      <t>Master Plan</t>
    </r>
    <r>
      <rPr>
        <sz val="9"/>
        <color theme="1"/>
        <rFont val="Arial"/>
        <family val="2"/>
      </rPr>
      <t>).</t>
    </r>
  </si>
  <si>
    <t>Manajemen risiko sudah diterapkan atau dilaksanakan di seluruh organisasi secara konsisten sesuai dengan panduan yang telah ditetapkan.</t>
  </si>
  <si>
    <t>Terdapat panduan yang setidaknya mencakup beberapa aktivitas pengawasan dan pelaporan (namun belum mencakup lingkup aktivitas minimal), sehingga dapat mendukung organisasi untuk menghasilkan output pekerjaan yang konsisten.</t>
  </si>
  <si>
    <r>
      <t xml:space="preserve">Terdapat panduan manajemen risiko baku dan standar dengan mengacu pada </t>
    </r>
    <r>
      <rPr>
        <i/>
        <sz val="9"/>
        <color theme="1"/>
        <rFont val="Arial"/>
        <family val="2"/>
      </rPr>
      <t>leading practice,</t>
    </r>
    <r>
      <rPr>
        <sz val="9"/>
        <color theme="1"/>
        <rFont val="Arial"/>
        <family val="2"/>
      </rPr>
      <t xml:space="preserve"> yang setidaknya mencakup seluruh risiko minimal, sehingga dapat mendukung organisasi untuk menghasilkan output pekerjaan yang konsisten.</t>
    </r>
  </si>
  <si>
    <t>Terdapat panduan manajemen risiko yang setidaknya mencakup beberapa risiko (namun belum mencakup seluruh risiko minimal), sehingga dapat mendukung organisasi untuk menghasilkan output pekerjaan yang konsisten.</t>
  </si>
  <si>
    <t>Penyusunan rencana strategis setidaknya telah dilakukan secara rutin dalam lingkup organisasi, dalam hal ini di dalam organisasi terdapat 1 (satu) rencana strategis yang berlaku untuk seluruh bagian di dalam organisasi.</t>
  </si>
  <si>
    <t>Pengawasan dan pelaporan sudah diterapkan atau dilaksanakan di seluruh organisasi secara konsisten sesuai dengan panduan yang telah ditetapkan.</t>
  </si>
  <si>
    <t>Terdapat panduan formal proses penyusunan rencana strategis yang bersifat baku dan terstandardisasi, dilengkapi dengan Petunjuk Pelaksanaan yang terstruktur dan sistematis, serta telah ditetapkan sebagai dokumen resmi organisasi yang berlaku secara menyeluruh (ditetapkan sebagai kebijakan).</t>
  </si>
  <si>
    <t>Penyusunan metode pengukuran atas penggunaan sumber daya sudah mempertimbangkan seluruh faktor dan menggunakan standar internasional dalam penggunaan sumber daya.</t>
  </si>
  <si>
    <t>Kegiatan efisiensi penggunaan sumber daya telah memenuhi standar internasional ISO 14001 terkait sistem manajemen lingkungan yang juga mencakup penggunaan sumber daya untuk mencapai eko-efisiensi.</t>
  </si>
  <si>
    <t>Organisasi setidaknya telah memiliki kesadaran terkait pentingnya keterlibatan pengguna layanan dalam melakukan pengembangan inovasi layanan organisasi.</t>
  </si>
  <si>
    <r>
      <t xml:space="preserve">• Hubungan antar </t>
    </r>
    <r>
      <rPr>
        <i/>
        <sz val="9"/>
        <color theme="1"/>
        <rFont val="Arial"/>
        <family val="2"/>
      </rPr>
      <t xml:space="preserve">key stakeholders </t>
    </r>
    <r>
      <rPr>
        <sz val="9"/>
        <color theme="1"/>
        <rFont val="Arial"/>
        <family val="2"/>
      </rPr>
      <t xml:space="preserve">sudah dipetakan, isu dan </t>
    </r>
    <r>
      <rPr>
        <i/>
        <sz val="9"/>
        <color theme="1"/>
        <rFont val="Arial"/>
        <family val="2"/>
      </rPr>
      <t xml:space="preserve">concern </t>
    </r>
    <r>
      <rPr>
        <sz val="9"/>
        <color theme="1"/>
        <rFont val="Arial"/>
        <family val="2"/>
      </rPr>
      <t>yang bersifat antar-</t>
    </r>
    <r>
      <rPr>
        <i/>
        <sz val="9"/>
        <color theme="1"/>
        <rFont val="Arial"/>
        <family val="2"/>
      </rPr>
      <t xml:space="preserve">stakeholder </t>
    </r>
    <r>
      <rPr>
        <sz val="9"/>
        <color theme="1"/>
        <rFont val="Arial"/>
        <family val="2"/>
      </rPr>
      <t xml:space="preserve">sudah diidentifikasi dan dianalisis. 
• Terdapat panduan yang terstandardisasi terkait dengan penanganan isu dan </t>
    </r>
    <r>
      <rPr>
        <i/>
        <sz val="9"/>
        <color theme="1"/>
        <rFont val="Arial"/>
        <family val="2"/>
      </rPr>
      <t xml:space="preserve">concern </t>
    </r>
    <r>
      <rPr>
        <sz val="9"/>
        <color theme="1"/>
        <rFont val="Arial"/>
        <family val="2"/>
      </rPr>
      <t>yang bersifat antar-</t>
    </r>
    <r>
      <rPr>
        <i/>
        <sz val="9"/>
        <color theme="1"/>
        <rFont val="Arial"/>
        <family val="2"/>
      </rPr>
      <t>stakeholder</t>
    </r>
    <r>
      <rPr>
        <sz val="9"/>
        <color theme="1"/>
        <rFont val="Arial"/>
        <family val="2"/>
      </rPr>
      <t>.</t>
    </r>
  </si>
  <si>
    <t>• Perencanaan strategis sudah dilaksanakan secara rutin (berulang).
• Terdapat panduan untuk menyusun perencanaan strategis, namun belum komprehensif dan masih belum disahkan sebagai dokumen resmi organisasi.</t>
  </si>
  <si>
    <t>• Pengawasan dan pelaporan telah dilakukan secara rutin (berulang).
• Terdapat panduan pengawasan dan pelaporan untuk menghasilkan output pekerjaan yang konsisten, namun aktivitas pengawasan dan pelaporan yang dikelola belum mencakup lingkup aktivitas minimal** .
**Pengawasan dan pelaporan minimal mencakup: pencapaian rencana strategis, kegiatan proses bisnis/operasional, finansial, kepatuhan, dan SI/TI.</t>
  </si>
  <si>
    <t>Kas pada BLU</t>
  </si>
  <si>
    <t>Kas di Bendahara Pengeluaran</t>
  </si>
  <si>
    <t>Kas lainnya setara kas</t>
  </si>
  <si>
    <t>Aset Tetap</t>
  </si>
  <si>
    <t>Piutang Jangka Panjang</t>
  </si>
  <si>
    <t>Beban persediaan</t>
  </si>
  <si>
    <t>Beban pegawai</t>
  </si>
  <si>
    <t>Beban pemeliharaan</t>
  </si>
  <si>
    <t>Beban langganan daya dan jasa</t>
  </si>
  <si>
    <t>Beban perjalanan dinas</t>
  </si>
  <si>
    <t>Total Kas dan Setara Kas</t>
  </si>
  <si>
    <t>Beban barang dan jasa</t>
  </si>
  <si>
    <t>Laporan Operasional</t>
  </si>
  <si>
    <t>Aset Lainnya</t>
  </si>
  <si>
    <t>[DUMMY]</t>
  </si>
  <si>
    <t>Institusi Pendidikan/Pelatihan Lainnya</t>
  </si>
  <si>
    <t>Rekening Kas</t>
  </si>
  <si>
    <t>Saldo Rekening pengelolaan kas</t>
  </si>
  <si>
    <t>Saldo Rekening dana kelolaan</t>
  </si>
  <si>
    <t>Saldo Rekening operasional</t>
  </si>
  <si>
    <t>Total saldo rekening</t>
  </si>
  <si>
    <t>Pendapatan bunga atas pengelolaan kas</t>
  </si>
  <si>
    <t>Beban penyusutan dan amortisasi</t>
  </si>
  <si>
    <t>Laporan Realisasi Anggaran</t>
  </si>
  <si>
    <t>Total Belanja (belanja operasional + belanja modal)</t>
  </si>
  <si>
    <t>Total Pendapatan (PNBP)</t>
  </si>
  <si>
    <t>surplus/defisit</t>
  </si>
  <si>
    <t xml:space="preserve">Total Beban </t>
  </si>
  <si>
    <t>Laporan posisi keuangan/neraca tahun penilaian dan 2 tahun sebelumnya
Laporan Rekening Kas</t>
  </si>
  <si>
    <t>•	Laporan operasional tahun penilaian dan 2 tahun sebelumnya</t>
  </si>
  <si>
    <t>•	Laporan posisi keuangan/neraca tahun penilaian dan 2 tahun sebelumnya
•	Laporan operasional tahun penilaian dan 2 tahun sebelumnya</t>
  </si>
  <si>
    <t>Laporan operasional tahun penilaian dan 2 tahun sebelumnya</t>
  </si>
  <si>
    <t>Realisasi nilai kekayaan negara yang dimanfaatkan</t>
  </si>
  <si>
    <t>Tidak ada work product, setidaknya pengelolaan SDM baru terbatas pada kegiatan personalia dan administrasi seperti namun tidak terbatas kepada penggajian/remunerasi, pengelolaan data SDM, dan lain-lain.</t>
  </si>
  <si>
    <t>Tidak ada work product, setidaknya tugas dan peran SDM (misal job description) jika ada belum tertuang dalam dokumen resmi organisasi</t>
  </si>
  <si>
    <t>Tidak ada work product, setidaknya pelatihan belum pernah diberikan atau sudah dilakukan namun tanpa perencanaan dan analisa kebutuhan yang tepat.</t>
  </si>
  <si>
    <t xml:space="preserve">Job description pegawai. </t>
  </si>
  <si>
    <t>Training Need Analysis (TNA), rencana pelatihan SDM dan laporan realisasi pelatihan pada periode sebelumnya.</t>
  </si>
  <si>
    <t>Daftar perangkat/ infrastruktur penunjang kegiatan operasional pegawai.</t>
  </si>
  <si>
    <t>Kertas kerja penilaian performa per pegawai berisi key performance indicator yang disesuaikan dengan target individu atau target organisasi secara keseluruhan.</t>
  </si>
  <si>
    <t>Kebijakan atau prosedur formal terkait pengelolaan SDM yang setidaknya mencakup analisis kapabilitas, pengukuran beban kerja, kompetensi, dan pengetahuan pegawai.</t>
  </si>
  <si>
    <t>1.	Rencana Pengembangan Karir Pegawai/ Individual Development Plan (IDP).
2.	Laporan pemantauan dan pencapaian rencana pengembangan karir pegawai (IDP).</t>
  </si>
  <si>
    <t>Workgroup Report/ Laporan Koordinasi Program Kerja yang melibatkan antar unit dan antar kompetensi.</t>
  </si>
  <si>
    <t>Laporan kegiatan bersama antara pegawai dan manajemen yang setidaknya membahas permasalahan atau masukan pegawai dan merumuskannya dalam rencana strategis organisasi, misalnya stakeholder meeting, employee meeting, dll.</t>
  </si>
  <si>
    <t>Laporan pelaksanaan program kerja lintas unit.</t>
  </si>
  <si>
    <t>Laporan kinerja per pegawai dan tindak lanjutnya.</t>
  </si>
  <si>
    <t xml:space="preserve">Laporan kegiatan mentoring per pegawai. </t>
  </si>
  <si>
    <t>Kebijakan atau prosedur formal yang mencantumkan penilaian aspek inovasi dalam target kinerja pegawai/ individual performance plan (IPP).</t>
  </si>
  <si>
    <t>Research Paper atau Hasil Analisis terkait peluang inovasi SDM dalam mendorong pertumbuhan organisasi.</t>
  </si>
  <si>
    <t>Task Force Team – Kelompok kerja yang dibentuk secara khusus untuk melakukan penelitian terkait keberlangsungan SDM organisasi. Sebagai contoh, melakukan penelitian karakter unggul pegawai di era digital.</t>
  </si>
  <si>
    <t>Tidak ada work product, setidaknya pengelolaan proses bisnis dilakukan berdasarkan permintaan tertentu dan 
baru terbatas pada penetapan jadwal dan target kegiatan, penyusunan anggaran, serta evaluasi program kerja periode sebelumnya.</t>
  </si>
  <si>
    <t>Tidak ada work product, setidaknya tahapan dalam melaksanakan proses bisnis (process flow) jika tersedia belum tertuang dalam dokumen resmi organisasi.</t>
  </si>
  <si>
    <t>Rencana Strategis Organisasi yang mencakup arahan manajemen eksekutif, program kerja, serta ketersediaan anggaran.</t>
  </si>
  <si>
    <t xml:space="preserve">Logbook/daftar kebutuhan barang dan jasa yang disediakan oleh pihak ketiga yang mendukung layanan organisasi. </t>
  </si>
  <si>
    <t>Kebijakan dan/atau prosedur formal terkait pengelolaan proses bisnis yang mencakup tujuan proses, input, proses, output, serta process owner dari setiap tahapan aktivitas.</t>
  </si>
  <si>
    <t>Prosedur pengadaan barang dan jasa, yang mencakup siklus pengadaan secara lengkap, meliputi:
•	Perencanaan dan analisis kebutuhan
•	Persiapan pengadaan
•	Pemilihan penyedia barang/jasa
•	Pelaksanaan kontrak
•	Serah terima barang/jasa
•	Evaluasi dan daftar hitam penyedia</t>
  </si>
  <si>
    <t>Laporan kinerja per program kerja/jenis layanan yang mencakup hasil analisis untuk meningkatkan kualitas layanan, cycle time, peningkatan pendapatan, atau penurunan biaya operasional.</t>
  </si>
  <si>
    <t>Sistem informasi yang berisi data dan hasil analisis kinerja per program kerja atau aktivitas organisasi.</t>
  </si>
  <si>
    <t>Sistem atau infrastruktur penunjang untuk program kolaborasi lintas unit.</t>
  </si>
  <si>
    <t>Laporan analisis kinerja berbasis kantitatif yang mencakup isu dan risiko.</t>
  </si>
  <si>
    <t xml:space="preserve">Daftar improvement dan sustainability planning untuk meningkatkan kinerja proses bisnis dan pertumbuhan organisasi. </t>
  </si>
  <si>
    <t>Laporan analisis stakeholder feedback. Sebagai contoh, feedback dari publik terkait percepatan registrasi online.</t>
  </si>
  <si>
    <t>Tidak ada work product, setidaknya pengelolaan TI baru terbatas pada aktivitas penyelesaian isu TI yang bersifat teknis (troubleshoot).</t>
  </si>
  <si>
    <t>Tidak ada work product, setidaknya terdapat satu proses yang didukung oleh sistem.</t>
  </si>
  <si>
    <t xml:space="preserve">Tidak ada work product, setidaknya penanganan isu TI tidak tercatat, termonitor, dan terselesaikan secara tepat. </t>
  </si>
  <si>
    <t xml:space="preserve">Tidak ada work product, setidaknya tata kelola TI hanya terbatas untuk penanganan teknis isu TI. </t>
  </si>
  <si>
    <t>Visi dan misi dalam mengelola TI untuk memenuhi kebutuhan internal dan eksternal.</t>
  </si>
  <si>
    <t>Daftar perangkat lunak/infrastruktur penunjang kegiatan operasional yang diaplikasikan pada beberapa proses dalam organisasi.</t>
  </si>
  <si>
    <t>Daftar proses bisnis pada setiap unit yang membutuhkan dukungan TI.</t>
  </si>
  <si>
    <t>Helpdesk TI internal maupun eksternal yang tersedia pada portal atau website organisasi, namun masih terbatas pada penanganan troubleshoot.</t>
  </si>
  <si>
    <t>Kebijakan dan/atau prosedur formal tata kelola TI yang meliputi namun tidak terbatas pada:
•	Back up dan restore data
•	Gangguan koneksi jaringan lokal atau utama
•	Pemasangan dan perawatan internet
•	Pembuatan akun e-mail
•	Pendaftaran wi-fi
•	Penambahan bandwith
•	Instalasi perangkat lunak
•	Keamanan TI</t>
  </si>
  <si>
    <t>Daftar perangkat lunak/infrastruktur penunjang kegiatan operasional yang terintegrasi secara parsial.</t>
  </si>
  <si>
    <t>Laporan manajemen risiko TI, evaluasi isu TI beserta tindak lanjutnya.</t>
  </si>
  <si>
    <t>1.	Laporan capaian kinerja yang berisi hasil analisis tren kinerja TI.
2.	Laporan audit sistem informasi/TI.</t>
  </si>
  <si>
    <t>Rencana anggaran untuk pengembangan dan implementasi IT Masterplan atau portofolio layanan TI.</t>
  </si>
  <si>
    <t>Daftar perangkat lunak/infrastruktur penunjang kegiatan operasional yang terintegrasi secara penuh.</t>
  </si>
  <si>
    <t>Laporan hasil tindak lanjut, feedback terkait tata kelola TI, misal hasil temuan audit TI.</t>
  </si>
  <si>
    <t>Rencana inovasi terkait peningkatan layanan dan manajemen TI.</t>
  </si>
  <si>
    <t>Laporan pengelolaan relationship management TI yang memuat hasil analisis kebutuhan unit kerja atau pihak ketiga atas layanan TI di masa yang akan datang.</t>
  </si>
  <si>
    <t>Laporan analisis stakeholder feedback terkait layanan TI.</t>
  </si>
  <si>
    <t>Tidak ada work product, setidaknya pengelolaan layanan publik dilakukan dalam ruang lingkup yang terbatas tanpa didukung perencanaan yang memadai.</t>
  </si>
  <si>
    <t>Tidak ada work product, setidaknya isu terkait layanan publik telah diselesaikan namun tidak terdokumentasikan dengan memadai.</t>
  </si>
  <si>
    <t xml:space="preserve">Tidak ada work product, setidaknya organisasi menyelesaikan keluhan masyarakat secara manual atau sudah dilakukan namun tanpa perencanaan dan action plan yang tepat. </t>
  </si>
  <si>
    <t>Laporan kegiatan pengelolaan layanan publik.</t>
  </si>
  <si>
    <t>Logbook inventarisasi isu layanan publik beserta rencana tindak lanjut yang dituangkan dalam bentuk dokumen/template resmi organisasi.</t>
  </si>
  <si>
    <t xml:space="preserve">Visi dan misi organisasi dalam memberikan layanan publik kepada masyarakat. </t>
  </si>
  <si>
    <t>Kebijakan dan/atau prosedur formal terkait pengelolaan layanan publik yang mencakup jenis layanan dan standar layanan yang diberikan</t>
  </si>
  <si>
    <t>Prosedur pengukuran efektivitas layanan publik, revenue management, dan KPI Layanan Publik.</t>
  </si>
  <si>
    <t>Prosedur penanganan keluhan layanan publik.</t>
  </si>
  <si>
    <t>Metode pengukuran efektivitas layanan publik.</t>
  </si>
  <si>
    <t>Sistem yang digunakan untuk menampung keluhan pengguna layanan.</t>
  </si>
  <si>
    <t>Laporan kinerja layanan yang mencakup efektivitas layanan dan revenue management.</t>
  </si>
  <si>
    <t>Sistem yang digunakan untuk menampung keluhan pengguna layanan dan terintegrasi dengan dashboard monitoring kinerja organisasi.</t>
  </si>
  <si>
    <t>Sistem monitoring Key Performance Indicator pelayanan publik.</t>
  </si>
  <si>
    <t>Rencana inovasi untuk meningkatkan kualitas layanan publik yang dapat mempertimbangkan kebutuhan masyarakat dan tren terkini.</t>
  </si>
  <si>
    <t>Sistem yang digunakan untuk menampung keluhan pengguna layanan dan terintegrasi dengan modul atau fungsi Customer Relationship Management support.</t>
  </si>
  <si>
    <t>Sistem monitoring Key Performance Indicator pelayanan publik dan terintegrasi dengan sistem pengendalian internal.</t>
  </si>
  <si>
    <t>Tidak ada work product, setidaknya perencanaan strategis telah dilakukan namun berdasarkan kebutuhan atau permintaan tertentu.</t>
  </si>
  <si>
    <t>Tidak ada work product, setidaknya perencanaan strategis telah dilakukan oleh unit/divisi tertentu namun belum tertuang dalam dokumen resmi.</t>
  </si>
  <si>
    <t>Program kerja atau rencana strategis di level Divisi atau Unit.</t>
  </si>
  <si>
    <t>Laporan hasil analisis kebutuhan stakeholder/ Laporan hasil analisis kondisi strategis organisasi (misal SWOT analysis)</t>
  </si>
  <si>
    <t>Rencana Strategis Organisasi Tahunan yang setidaknya mencakup satu inisiatif untuk seluruh unit.</t>
  </si>
  <si>
    <t>Kebijakan dan/atau prosedur formal penyusunan perencanaan strategis organisasi.</t>
  </si>
  <si>
    <t>Laporan tindak lanjut hasil analisis kebutuhan stakeholder/ Laporan hasil analisis kondisi strategis organisasi (misal SWOT analysis) yang tertuang dalam bentuk action plan</t>
  </si>
  <si>
    <t>Laporan evaluasi dan monitoring rencana strategis.</t>
  </si>
  <si>
    <t>Laporan Kinerja Organisasi yang memuat hasil analisis pencapaian target untuk memprediksi probabilitas capaian target rencana strategis.</t>
  </si>
  <si>
    <t>Key Performance Indeks (KPI) Organisasi/Kontrak Kinerja Organisasi yang diselaraskan dengan rencana strategis organisasi.</t>
  </si>
  <si>
    <t xml:space="preserve">Rencana strategis organisasi yang disusun berdasarkan laporan evaluasi dan monitoring rencana strategis atau bukti lain dengan substansi yang relevan. </t>
  </si>
  <si>
    <t>Rencana strategis organisasi yang disusun berdasarkan laporan evaluasi KPI atau bukti lain dengan substansi yang relevan.</t>
  </si>
  <si>
    <t>Tidak ada work product, kode etik belum ditetapkan atau terbatas dalam bentuk informal</t>
  </si>
  <si>
    <t>Tidak ada work product, setidaknya kode etik telah diterapkan atau berlaku dalam skala/lingkup yang kecil seperti kelompok kerja atau divisi tertentu</t>
  </si>
  <si>
    <t>Kode Etik yang telah dituangkan ke dalam dokumen resmi namun terbatas pada level divisi/unit.</t>
  </si>
  <si>
    <t>Bukti komunikasi kode etik, bisa dalam bentuk undangan, minutes of meeting, atau bentuk dokumentasi lainnya dengan substansi yang sesuai</t>
  </si>
  <si>
    <t>Kode Etik Organisasi yang telah dituangkan ke dalam dokumen resmi organisasi dan berlaku untuk seluruh unit di organisasi.</t>
  </si>
  <si>
    <t>1.	Jadwal dan rencana sosialisasi kode etik untuk pegawai baru
2.	Materi sosialisasi kode etik, Laporan kegiatan sosialisasi kode etik dan daftar hadir kegiatan sosialisasi kode etik untuk pegawai baru.</t>
  </si>
  <si>
    <t>1.	Jadwal dan rencana sosialisasi kode etik untuk seluruh pegawai
2.	Materi sosialisasi kode etik, Laporan kegiatan sosialisasi kode etik dan daftar hadir kegiatan sosialisasi kode etik untuk seluruh pegawai</t>
  </si>
  <si>
    <t>Peraturan atau ketentuan terkait reward and punishment kepatuhan terhdap kode etik.</t>
  </si>
  <si>
    <t>Laporan Hasil Reviu dan Evaluasi atas Penegakkan/Penerapan Kode Etik Organisasi.</t>
  </si>
  <si>
    <t xml:space="preserve">Laporan Hasil Reviu dan Evaluasi atas Penegakkan/Penerapan Reward and Punishment kepatuhan terhadap kode etik. </t>
  </si>
  <si>
    <t>Laporan Kegiatan Aktivitas Perbaikan/Penyesuaian Kode Etik dengan agenda membahas hasil Reviu dan Evaluasi dari Dokumen Kode Etik versi sebelumnya</t>
  </si>
  <si>
    <t xml:space="preserve">Laporan Kegiatan Aktivitas Perbaikan/Penyesuaian Kode Etik berdasarkan masukan dari stakeholder, yang bisa berasal dari customer survey, suara pelanggan, atau dokumentasi lainnya dengan substansi yang sesuai.  </t>
  </si>
  <si>
    <t>Tidak ada work product</t>
  </si>
  <si>
    <t xml:space="preserve">Daftar Key Stakeholders internal dan eksternal organisasi. </t>
  </si>
  <si>
    <t>Daftar Key Stakeholders internal dan eksternal organisasi yang memuat peran dan tanggung jawab dari masing-masing stakeholder</t>
  </si>
  <si>
    <t>Key Stakeholders Mapping internal maupun eksternal organisasi.</t>
  </si>
  <si>
    <t>Laporan analisis tindak lanjut isu-isu terkait hubungan antar stakeholder</t>
  </si>
  <si>
    <t>Kebijakan dan prosedur penanganan isu dan terkait hubungan antar stakeholder</t>
  </si>
  <si>
    <t>Sistem pendukung untuk mengelola data dan informasi yang terkait dengan pengelolaan stakeholder</t>
  </si>
  <si>
    <t>Laporan Hasil Reviu dan Evaluasi Terhadap Pengelolaan Stakeholder</t>
  </si>
  <si>
    <t>Laporan perbaikan pengelolaan stakeholder yang disusun berdasarkan 
hasil reviu dan evaluasi.</t>
  </si>
  <si>
    <t>Laporan perbaikan pengelolaan stakeholder berdasarkan masukan dari stakeholder, yang bisa berasal dari customer survey, suara pelanggan, atau dokumentasi lainnya dengan substansi yang sesuai.</t>
  </si>
  <si>
    <t>Tidak ada work product, setidaknya manajemen risiko telah dilakukan 
berdasarkan permintaan tertentu.</t>
  </si>
  <si>
    <t>Tidak ada work product, setidaknya manajemen risiko dilakukan 
secara inkonsisten dan belum di dokumentasikan secara resmi.</t>
  </si>
  <si>
    <t>Tidak ada work product, setidaknya manajemen risiko telah diterapkan secara parsial pada unit/divisi tertentu.</t>
  </si>
  <si>
    <t xml:space="preserve">Laporan kegiatan manajemen risiko yang telah dilakukan secara berkala. </t>
  </si>
  <si>
    <t>Kebijakan dan prosedur penyusunan dan tata cara identifikasi manajemen risiko namun belum mencakup risiko minimal. 
Risiko minimal mencakup: risiko strategis, risiko operasional, risiko finansial, risiko kebijakan dan prosedur, dan risiko TI.</t>
  </si>
  <si>
    <t>Laporan Kegiatan Manajemen Risiko yang memuat dokumentasi pelaksanaan aktivitas manajemen risiko namun terbatas pada unit tertentu.</t>
  </si>
  <si>
    <t>1.	Jadwal dan rencana pelaksanaan manajemen risiko
2.	Laporan kegiatan manajemen risiko yang memuat aktivitas manajemen risiko</t>
  </si>
  <si>
    <t>Kebijakan dan prosedur komprehensif penyusunan dan tata cara identifikasi manajemen risiko yang telah mencakup risiko minimal. 
Risiko minimal mencakup: risiko strategis, risiko operasional, risiko finansial, risiko kebijakan dan prosedur, dan risiko TI.</t>
  </si>
  <si>
    <t>Laporan Kegiatan Manajemen Risiko yang memuat dokumentasi pelaksanaan aktivitas manajemen risiko berdasarkan kebijakan dan prosedur manajemen risiko yang telah ditetapkan dan mencakup seluruh unit di organisasi. Dokumentasi bisa dalam bentuk profil risiko.</t>
  </si>
  <si>
    <t>Struktur Organisasi atau Fungsi Manajemen Risiko</t>
  </si>
  <si>
    <t xml:space="preserve">Laporan Hasil Reviu dan Evaluasi (Audit) Terhadap Pelaksanaan Manajemen Risiko yang tertuang dalam profil risiko. </t>
  </si>
  <si>
    <t>1.	Jadwal dan rencana pelatihan dan penyuluhan manajemen risiko
2.	Laporan kegiatan pelatihan manajemen risiko dan daftar hadir
3.	Laporan kegiatan pelatihan dan penyuluhan manajemen risiko yang memuat laporan aktivitas manajemen risiko</t>
  </si>
  <si>
    <t>Laporan Pelaksanaan atau Hasil Tindak Lanjut atas Hasil Reviu dan Evaluasi (Audit) Manajemen Risiko.</t>
  </si>
  <si>
    <t>Sistem pengelolaan manajemen risiko berbasis real-time analytics.</t>
  </si>
  <si>
    <t xml:space="preserve">Rencana inovasi untuk meningkatkan kualitas pengelolaan manajemen risiko. </t>
  </si>
  <si>
    <t>Tidak ada work product, setidaknya pengawasan dan pelaporan telah dilakukan berdasarkan permintaan tertentu.</t>
  </si>
  <si>
    <t>Tidak ada work product, setidaknya pengawasan dan pelaporan dilakukan 
secara inkonsisten dan belum di dokumentasikan secara resmi.</t>
  </si>
  <si>
    <t>Tidak ada work product, setidaknya pengawasan dan pelaporan telah diterapkan dalam lingkup unit/divisi tertentu.</t>
  </si>
  <si>
    <t>Laporan kegiatan manajemen risiko yang telah dilakukan secara berkala.</t>
  </si>
  <si>
    <t>Kebijakan dan prosedur pengawasan dan pelaporan namun belum mencakup pengawasan dan pelaporan minimal. 
Pengawasan dan pelaporan minimal: Pencapaian rencana strategis, kegiatan proses bisnis/operasional, finansial, kepatuhan, dan SI/TI.</t>
  </si>
  <si>
    <t>Laporan Kegiatan Pengawasan dan Pelaporan yang memuat dokumentasi pelaksanaan aktivitas manajemen risiko namun terbatas pada unit tertentu.</t>
  </si>
  <si>
    <t>Laporan Kegiatan Pengawasan dan Pelaporan yang memuat laporan aktivitas pengawasan dan pelaporan yang sudah terjadwal</t>
  </si>
  <si>
    <t>1.	Panduan Pelaksanaan Pengawasan dan Pelaporan yang setidaknya mencakup seluruh aktivitas pengawasan dan pelaporan minimal.
2.	Tools/template/format pelaporan yang mendukung untuk menghasilkan output pekerjaan yang konsisten.</t>
  </si>
  <si>
    <t>Laporan Kegiatan Pengawasan dan Pelaporan berdasarkan kebijakan dan prosedur yang telah ditetapkan dan mencakup seluruh unit di organisasi.</t>
  </si>
  <si>
    <t>Bagan atau Struktur Organisasi Fungsi Pengawasan dan Pelaporan.</t>
  </si>
  <si>
    <t>Laporan Hasil Reviu dan Evaluasi (Audit) Terhadap Pengawasan dan Pelaporan (Contoh: Laporan hasil reviu kegiatan pengawasan yang dilakukan Dewan Pengawas atau SPI)</t>
  </si>
  <si>
    <t>1.	Jadwal dan rencana pelatihan dan penyuluhan pelaporan dan pengawasan
2.	Laporan kegiatan pelatihan pelaporan dan pengawasan dan daftar hadir
3.	Laporan kegiatan pelatihan dan penyuluhan pelaporan dan pengawasan yang memuat laporan aktivitas pelaporan dan pengawasan.</t>
  </si>
  <si>
    <t>Laporan Pelaksanaan atau Hasil Tindak Lanjut atas Hasil Reviu dan Evaluasi (Audit) Pengawasan dan Pelaporan.</t>
  </si>
  <si>
    <t>Sistem pengawasan dan pelaporan berbasis real-time analytics</t>
  </si>
  <si>
    <t xml:space="preserve">Rencana inovasi untuk meningkatkan kualitas pengawasan dan pelaporan. </t>
  </si>
  <si>
    <t>Tindak lanjut hasil survey pengguna layanan terhadap inovasi layanan.</t>
  </si>
  <si>
    <t>1.	Strategi keterlibatan pengguna dalam proses inovasi dan metode. 
2.	Rencana dan jadwal kegiatan keterlibatan pengguna dalam pengembangan inovasi.</t>
  </si>
  <si>
    <t xml:space="preserve">Laporan berkala kegiatan keterlibatan pengguna dalam pengembangan inovasi. </t>
  </si>
  <si>
    <t>1.	Action plan matrix dalam rangka merespon aspirasi yang diterima dari pengguna layanan.
2.	Notulensi rapat pembahasan pengembangan inovasi.</t>
  </si>
  <si>
    <t>Desain pengumpulan dan pengolahan data aspirasi pengguna layanan yang dikembangkan dengan metode statistik.</t>
  </si>
  <si>
    <t xml:space="preserve">Kebijakan dan prosedur inovasi secara lengkap yang mencakup proses perencanaan, implementasi, evaluasi, dan monitoring yang diberlakukan oleh seluruh unit organisasi. </t>
  </si>
  <si>
    <t xml:space="preserve">Daftar program kerja inovasi terintegrasi. </t>
  </si>
  <si>
    <t xml:space="preserve">Struktur Organisasi atau Fungsi Manajemen Inovasi. </t>
  </si>
  <si>
    <t xml:space="preserve">Laporan pengukuran hasil implementasi inovasi. </t>
  </si>
  <si>
    <t xml:space="preserve">KPI organisasi terkait pengukuran aspek inovasi. </t>
  </si>
  <si>
    <t xml:space="preserve">Inisiatif strategis organisasi terkait program pemeliharaan manajemen pengetahuan secara berkala. </t>
  </si>
  <si>
    <t>Prosedur pengelolaan manajemen pengetahuan yang mengatur:
•	Klasifikasi jenis informasi dan penilaian terhdap konten
•	Distribusi informasi pada organisasi</t>
  </si>
  <si>
    <t>1.	Jadwal dan rencana pelatihan untuk pengetahuan atau informasi yang bersifat mandatory
2.	Laporan capaian pelaksanaan pelatihan wajib terkait pengetahuan atas informasi yang bersifat mandatory.</t>
  </si>
  <si>
    <t>Laporan evaluasi atas pemanfaatan infrastruktur manajemen pengetahuan.</t>
  </si>
  <si>
    <t xml:space="preserve">Tindak lanjut laporan pengukuran pengelolaan manajemen pengetahuan yang dilakukan secara kontinu. </t>
  </si>
  <si>
    <t xml:space="preserve">Sistem informasi manajemen pengetahuan terintegrasi dengan sistem informasi sumber daya manusia (HRIS). </t>
  </si>
  <si>
    <t>Notulensi yang berisi pembahasan rencana manajemen perubahan.</t>
  </si>
  <si>
    <t xml:space="preserve">Rencana komunikasi manajemen perubahan dan pelatihan, namun belum didefinisikan dalam bentuk alur komunikasi formal. </t>
  </si>
  <si>
    <t>Prosedur formal terkait manajemen perubahan yang mencakup tugas, peran, tanggungjawab dan proses manajemen perubahan.</t>
  </si>
  <si>
    <t>1.	Prosedur formal terkait manajemen perubahan yang mencakup tugas, peran, tanggungjawab, proses, serta metode pengukuran capaian keberhasilan manajemen perubahan.
2.	Laporan capaian pengukuran keberhasilan manajemen perubahan.</t>
  </si>
  <si>
    <t>1.	Jadwal dan rencana pelatihan manajemen perubahan untuk seluruh pihak
2.	Laporan capaian pelaksanaan pelatihan manajemen perubahan untuk seluruh pihak</t>
  </si>
  <si>
    <t xml:space="preserve">Tindak lanjut laporan pengukuran keberhasilan manajemen perubahan yang dilakukan secara kontinu. </t>
  </si>
  <si>
    <t>Dokumen sertifikasi ISO 14001 organisasi.</t>
  </si>
  <si>
    <t>Laporan berkala kegiatan efisiensi penggunaan sumber daya.</t>
  </si>
  <si>
    <t>Laporan identifikasi kebutuhan efisiensi penggunaan sumber daya.</t>
  </si>
  <si>
    <t>Kebijakan dan/atau prosedur formal terkait standar baku efisiensi penggunaan sumber daya.</t>
  </si>
  <si>
    <t>Survey pengguna layanan (internal BLU) dengan tujuan khusus untuk melakukan pengembangan inovasi layanan BLU.</t>
  </si>
  <si>
    <t>Rencana strategis setidaknya telah dikembangkan secara berkala dan terjadwal, baik untuk periode tahunan maupun lima tahunan.</t>
  </si>
  <si>
    <t>Kode etik organisasi (spesifik untuk internal organisasi) setidaknya telah ditetapkan secara lisan atau informal.</t>
  </si>
  <si>
    <r>
      <t xml:space="preserve">Organisasi setidaknya telah mengidentifikasi key stakeholders internal dan eksternal yang dalam hal ini disesuaikan dengan </t>
    </r>
    <r>
      <rPr>
        <i/>
        <sz val="9"/>
        <color theme="1"/>
        <rFont val="Arial"/>
        <family val="2"/>
      </rPr>
      <t>nature</t>
    </r>
    <r>
      <rPr>
        <sz val="9"/>
        <color theme="1"/>
        <rFont val="Arial"/>
        <family val="2"/>
      </rPr>
      <t xml:space="preserve"> dan proses bisnis setiap organisasi.</t>
    </r>
  </si>
  <si>
    <t>Organisasi setidaknya telah melibatkan pengguna layanan dalam melakukan proses inovasi secara ad-hoc dan informal.</t>
  </si>
  <si>
    <t>Organisasi setidaknya telah melibatkan pengguna layanan (internal BLU) dalam menyusun persyaratan dalam pengembangan proses inovasi.</t>
  </si>
  <si>
    <t>Organisasi setidaknya telah mendefinisikan standar baku dan prosedur formal dalam melakukan proses inovasi yang memperlihatkan keterlibatan pengguna layanan dalam proses inovasi.</t>
  </si>
  <si>
    <t>Organisasi setidaknya telah melibatkan pengguna layanan (internal dan eksternal BLU) secara rutin dan formal, di mana pengguna layanan (internal dan eksternal BLU) terlibat pada setiap tahapan pengembangan inovasi dan berperan sebagai co-designer yang berpengaruh dalam pengembangan inovasi.</t>
  </si>
  <si>
    <t>Terdapat action plan yang setidaknya jelas dan terarah dalam merespon aspirasi yang diterima dari pengguna layanan.</t>
  </si>
  <si>
    <t>Pengguna layanan berperan aktif dalam end-to-end process pengembangan inovasi layanan. Dalam hal ini, pengguna layanan turut berperan dalam pembuatan keputusan inovasi (go or no-go atas inovasi suatu produk/layanan).</t>
  </si>
  <si>
    <t>Terdapat partisipasi dan interaksi dengan pengguna layanan yang konstan melalui kerja sama untuk menjadi co-designer dan co-producer dalam melakukan continuous improvement.</t>
  </si>
  <si>
    <t xml:space="preserve">Organisasi memiliki tools pendukung yang mampu mendukung pelaksanaan keterlibatan pengguna layanan (user involvement) dalam pelaksanaan proses inovasi </t>
  </si>
  <si>
    <t>1.2 EFISIENSI</t>
  </si>
  <si>
    <t>1.3 EFEKTIVITAS</t>
  </si>
  <si>
    <t>1.4 TINGKAT KEMANDIRIAN</t>
  </si>
  <si>
    <t>Terdapat pengukuran hasil inovasi yang telah diimplementasikan secara berkala, termasuk pengukuran atas ketercapaian/keberhasilan inovasi, dampak inovasi, dan sebagainya.</t>
  </si>
  <si>
    <r>
      <t xml:space="preserve">Organisasi setidaknya telah melakukan pengelolaan sumber daya pengetahuan secara </t>
    </r>
    <r>
      <rPr>
        <i/>
        <sz val="9"/>
        <color rgb="FF000000"/>
        <rFont val="EYInterstate Light"/>
      </rPr>
      <t xml:space="preserve">ad-hoc </t>
    </r>
    <r>
      <rPr>
        <sz val="9"/>
        <color rgb="FF000000"/>
        <rFont val="EYInterstate Light"/>
      </rPr>
      <t>dan/atau jika terdapat permintaan dari pihak manajemen.</t>
    </r>
  </si>
  <si>
    <r>
      <t xml:space="preserve">Personel (individu) organisasi setidaknya telah melakukan penyimpanan dan/atau dokumentasi pengetahuan/informasi yang dimiliki pribadi secara </t>
    </r>
    <r>
      <rPr>
        <i/>
        <sz val="9"/>
        <color rgb="FF000000"/>
        <rFont val="EYInterstate Light"/>
      </rPr>
      <t>ad-hoc.</t>
    </r>
  </si>
  <si>
    <r>
      <t xml:space="preserve">Organisasi menganggap sumber daya pengetahuan sebagai informasi yang ditempatkan dalam konteks tujuan organisasi, pengetahuan dipelihara </t>
    </r>
    <r>
      <rPr>
        <i/>
        <sz val="9"/>
        <color rgb="FF000000"/>
        <rFont val="EYInterstate Light"/>
      </rPr>
      <t>(maintained)</t>
    </r>
    <r>
      <rPr>
        <sz val="9"/>
        <color rgb="FF000000"/>
        <rFont val="EYInterstate Light"/>
      </rPr>
      <t xml:space="preserve"> sehingga tetap relevan.</t>
    </r>
  </si>
  <si>
    <t>Terdapat pelatihan secara berkala untuk pengetahuan/informasi yang bersifat mandatory dalam rangka memastikan seluruh pegawai memiliki pengetahuan terkini dan sesuai dengan tugas dan fungsinya.</t>
  </si>
  <si>
    <t>Terdapat aktivitas pengawasan dan/atau evaluasi kegiatan manajemen pengetahuan, serta pengukuran tingkat partisipan yang menggunakan informasi dan pengetahuan yang telah dikelola.</t>
  </si>
  <si>
    <t>Keberhasilan proses perubahan setidaknya bergantung pada upaya dan pengalaman individu tertentu</t>
  </si>
  <si>
    <r>
      <t xml:space="preserve">Proses manajemen perubahan setidaknya telah dilakukan secara </t>
    </r>
    <r>
      <rPr>
        <i/>
        <sz val="9"/>
        <color rgb="FF000000"/>
        <rFont val="EYInterstate Light"/>
      </rPr>
      <t>ad-hoc</t>
    </r>
    <r>
      <rPr>
        <sz val="9"/>
        <color rgb="FF000000"/>
        <rFont val="EYInterstate Light"/>
      </rPr>
      <t>.</t>
    </r>
  </si>
  <si>
    <t>Keberhasilan proses perubahan setidaknya bergantung pada upaya dan pengalaman unit/tim tertentu, di mana struktur tim manajemen perubahan ini setidaknya sudah dibentuk secara informal atau penugasan lisan.</t>
  </si>
  <si>
    <r>
      <t xml:space="preserve">Terdapat pelatihan dan alat pendukung bagi para pemimpin proyek perubahan dan anggota tim </t>
    </r>
    <r>
      <rPr>
        <i/>
        <sz val="9"/>
        <color rgb="FF000000"/>
        <rFont val="EYInterstate Light"/>
      </rPr>
      <t>(change agent).</t>
    </r>
  </si>
  <si>
    <t>Keberhasilan proses perubahan bergantung pada organisasi secara keseluruhan, termasuk upaya dan pengalaman unit/tim manajemen perubahan khusus yang dibentuk secara formal. Dalam hal ini, unit/tim manajemen perubahan juga akan melakukan pengukuran keberhasilan atas pelaksanaan manajemen perubahan sebagai langkah evaluasi/pengujian dan tindak lanjut untuk manajemen perubahan ke depannya</t>
  </si>
  <si>
    <t>Keberhasilkan manajemen perubahan sudah sepenuhnya bergantung pada organisasi di mana setidaknya manajemen perubahan telah terintegrasi secara otomatis dengan bantuan infrastruktur yang memadai</t>
  </si>
  <si>
    <r>
      <t xml:space="preserve">Proses manajemen perubahan sudah dalam tahap </t>
    </r>
    <r>
      <rPr>
        <i/>
        <sz val="9"/>
        <color rgb="FF000000"/>
        <rFont val="EYInterstate Light"/>
      </rPr>
      <t>continuous improvement</t>
    </r>
    <r>
      <rPr>
        <sz val="9"/>
        <color rgb="FF000000"/>
        <rFont val="EYInterstate Light"/>
      </rPr>
      <t xml:space="preserve"> dan dapat memproyeksikan keberhasilan manajemen perubahan dan peran terhadap organisasi</t>
    </r>
  </si>
  <si>
    <r>
      <t xml:space="preserve">Organisasi setidaknya telah memiliki kesadaran terkait pentingnya pengelolaan </t>
    </r>
    <r>
      <rPr>
        <i/>
        <sz val="9"/>
        <color rgb="FF000000"/>
        <rFont val="EYInterstate Light"/>
      </rPr>
      <t>environmental footprint</t>
    </r>
    <r>
      <rPr>
        <sz val="9"/>
        <color rgb="FF000000"/>
        <rFont val="EYInterstate Light"/>
      </rPr>
      <t xml:space="preserve"> dalam menjalankan kegiatan operasionalnya.</t>
    </r>
  </si>
  <si>
    <r>
      <t xml:space="preserve">Kegiatan pengelolaan </t>
    </r>
    <r>
      <rPr>
        <i/>
        <sz val="9"/>
        <color rgb="FF000000"/>
        <rFont val="EYInterstate Light"/>
      </rPr>
      <t>environmental footprint</t>
    </r>
    <r>
      <rPr>
        <sz val="9"/>
        <color rgb="FF000000"/>
        <rFont val="EYInterstate Light"/>
      </rPr>
      <t xml:space="preserve"> setidaknya telah dilakukan secara </t>
    </r>
    <r>
      <rPr>
        <i/>
        <sz val="9"/>
        <color rgb="FF000000"/>
        <rFont val="EYInterstate Light"/>
      </rPr>
      <t>ad-hoc</t>
    </r>
    <r>
      <rPr>
        <sz val="9"/>
        <color rgb="FF000000"/>
        <rFont val="EYInterstate Light"/>
      </rPr>
      <t xml:space="preserve"> atau setidaknya telah dilakukan berdasarkan permintaan dari pihak internal maupun eksternal.</t>
    </r>
  </si>
  <si>
    <r>
      <t xml:space="preserve">Dokumentasi yang berkaitan dengan kegiatan pengelolaan </t>
    </r>
    <r>
      <rPr>
        <i/>
        <sz val="9"/>
        <color rgb="FF000000"/>
        <rFont val="EYInterstate Light"/>
      </rPr>
      <t>environmental footprint</t>
    </r>
    <r>
      <rPr>
        <sz val="9"/>
        <color rgb="FF000000"/>
        <rFont val="EYInterstate Light"/>
      </rPr>
      <t xml:space="preserve"> setidaknya bersifat informal.</t>
    </r>
  </si>
  <si>
    <r>
      <t xml:space="preserve">Kegiatan pengelolaan </t>
    </r>
    <r>
      <rPr>
        <i/>
        <sz val="9"/>
        <color rgb="FF000000"/>
        <rFont val="EYInterstate Light"/>
      </rPr>
      <t>environmental footprint</t>
    </r>
    <r>
      <rPr>
        <sz val="9"/>
        <color rgb="FF000000"/>
        <rFont val="EYInterstate Light"/>
      </rPr>
      <t xml:space="preserve"> setidaknya telah didefinisikan meskipun belum terdapat standar yang baku dan belum dilakukan secara berkala (contoh: pelaporan pengelolaan </t>
    </r>
    <r>
      <rPr>
        <i/>
        <sz val="9"/>
        <color rgb="FF000000"/>
        <rFont val="EYInterstate Light"/>
      </rPr>
      <t>environmental footprint</t>
    </r>
    <r>
      <rPr>
        <sz val="9"/>
        <color rgb="FF000000"/>
        <rFont val="EYInterstate Light"/>
      </rPr>
      <t xml:space="preserve"> dilakukan 1 tahun sekali).</t>
    </r>
  </si>
  <si>
    <r>
      <t xml:space="preserve">Dokumentasi yang berkaitan dengan kegiatan pengelolaan </t>
    </r>
    <r>
      <rPr>
        <i/>
        <sz val="9"/>
        <color rgb="FF000000"/>
        <rFont val="EYInterstate Light"/>
      </rPr>
      <t>environmental footprint</t>
    </r>
    <r>
      <rPr>
        <sz val="9"/>
        <color rgb="FF000000"/>
        <rFont val="EYInterstate Light"/>
      </rPr>
      <t xml:space="preserve"> setidaknya telah bersifat formal dan sudah konsisten.</t>
    </r>
  </si>
  <si>
    <r>
      <t xml:space="preserve">Identifikasi kebutuhan dari internal dan eksternal BLU untuk keperluan pelaksanaan aktivitas terkait pengelolaan </t>
    </r>
    <r>
      <rPr>
        <i/>
        <sz val="9"/>
        <color rgb="FF000000"/>
        <rFont val="EYInterstate Light"/>
      </rPr>
      <t>environmental footprint</t>
    </r>
    <r>
      <rPr>
        <sz val="9"/>
        <color rgb="FF000000"/>
        <rFont val="EYInterstate Light"/>
      </rPr>
      <t xml:space="preserve"> setidaknya sudah mulai dilakukan.</t>
    </r>
  </si>
  <si>
    <r>
      <t xml:space="preserve">Kegiatan pengelolaan </t>
    </r>
    <r>
      <rPr>
        <i/>
        <sz val="9"/>
        <color rgb="FF000000"/>
        <rFont val="EYInterstate Light"/>
      </rPr>
      <t>environmental footprint</t>
    </r>
    <r>
      <rPr>
        <sz val="9"/>
        <color rgb="FF000000"/>
        <rFont val="EYInterstate Light"/>
      </rPr>
      <t xml:space="preserve"> oleh BLU setidaknya telah mempertimbangkan isu lingkungan terkini dalam skala nasional dan internasional, analisis internal dan eksternal, serta berbagai riset.</t>
    </r>
  </si>
  <si>
    <r>
      <t xml:space="preserve">Standar baku dalam melakukan kegiatan pengelolaan </t>
    </r>
    <r>
      <rPr>
        <i/>
        <sz val="9"/>
        <color rgb="FF000000"/>
        <rFont val="EYInterstate Light"/>
      </rPr>
      <t>environmental footprint</t>
    </r>
    <r>
      <rPr>
        <sz val="9"/>
        <color rgb="FF000000"/>
        <rFont val="EYInterstate Light"/>
      </rPr>
      <t xml:space="preserve"> setidaknya telah tersedia. Standar tersebut setidaknya telah mempertimbangkan seluruh faktor, mulai dari kebutuhan internal dan eksternal hingga kebutuhan dokumentasi.</t>
    </r>
  </si>
  <si>
    <r>
      <t xml:space="preserve">Kegiatan pengelolaan </t>
    </r>
    <r>
      <rPr>
        <i/>
        <sz val="9"/>
        <color rgb="FF000000"/>
        <rFont val="EYInterstate Light"/>
      </rPr>
      <t xml:space="preserve">environmental footprint </t>
    </r>
    <r>
      <rPr>
        <sz val="9"/>
        <color rgb="FF000000"/>
        <rFont val="EYInterstate Light"/>
      </rPr>
      <t>setidaknya telah dilakukan secara berkala sesuai dengan standar baku yang telah ditetapkan.</t>
    </r>
  </si>
  <si>
    <r>
      <t xml:space="preserve">Kegiatan pengelolaan </t>
    </r>
    <r>
      <rPr>
        <i/>
        <sz val="9"/>
        <color rgb="FF000000"/>
        <rFont val="EYInterstate Light"/>
      </rPr>
      <t>environmental footprint</t>
    </r>
    <r>
      <rPr>
        <sz val="9"/>
        <color rgb="FF000000"/>
        <rFont val="EYInterstate Light"/>
      </rPr>
      <t xml:space="preserve"> oleh BLU setidaknya telah memiliki proses pengukuran atas aktivitas-aktivitas yang telah dilakukan untuk mengetahui dampak dari aktivitas tersebut.</t>
    </r>
  </si>
  <si>
    <r>
      <t xml:space="preserve">Standar baku dalam melakukan kegiatan pengelolaan </t>
    </r>
    <r>
      <rPr>
        <i/>
        <sz val="9"/>
        <color rgb="FF000000"/>
        <rFont val="EYInterstate Light"/>
      </rPr>
      <t>environmental footprint</t>
    </r>
    <r>
      <rPr>
        <sz val="9"/>
        <color rgb="FF000000"/>
        <rFont val="EYInterstate Light"/>
      </rPr>
      <t xml:space="preserve"> setidaknya telah menetapkan proses penyusunan metode pengukuran dampak lingkungan atas pengelolaan </t>
    </r>
    <r>
      <rPr>
        <i/>
        <sz val="9"/>
        <color rgb="FF000000"/>
        <rFont val="EYInterstate Light"/>
      </rPr>
      <t>environmental footprint</t>
    </r>
    <r>
      <rPr>
        <sz val="9"/>
        <color rgb="FF000000"/>
        <rFont val="EYInterstate Light"/>
      </rPr>
      <t xml:space="preserve">. Proses penyusunan metode pengukuran tersebut setidaknya telah mempertimbangkan penggunaan standar internasional dalam pengelolaan </t>
    </r>
    <r>
      <rPr>
        <i/>
        <sz val="9"/>
        <color rgb="FF000000"/>
        <rFont val="EYInterstate Light"/>
      </rPr>
      <t>environmental footprint.</t>
    </r>
  </si>
  <si>
    <r>
      <t xml:space="preserve">Terdapat aktivitas peninjauan dan pengawasan oleh pejabat berwenang atas kegiatan pengelolaan </t>
    </r>
    <r>
      <rPr>
        <i/>
        <sz val="9"/>
        <color rgb="FF000000"/>
        <rFont val="EYInterstate Light"/>
      </rPr>
      <t>environmental footprint.</t>
    </r>
  </si>
  <si>
    <r>
      <t xml:space="preserve">Kegiatan pengelolaan </t>
    </r>
    <r>
      <rPr>
        <i/>
        <sz val="9"/>
        <color rgb="FF000000"/>
        <rFont val="EYInterstate Light"/>
      </rPr>
      <t>environmental footprint</t>
    </r>
    <r>
      <rPr>
        <sz val="9"/>
        <color rgb="FF000000"/>
        <rFont val="EYInterstate Light"/>
      </rPr>
      <t xml:space="preserve"> telah memenuhi standar internasional ISO 14001 terkait sistem manajemen lingkungan yang juga mencakup pengelolaan dan pengurangan limbah berbahaya.</t>
    </r>
  </si>
  <si>
    <r>
      <t xml:space="preserve">Kegiatan pengelolaan </t>
    </r>
    <r>
      <rPr>
        <i/>
        <sz val="9"/>
        <color rgb="FF000000"/>
        <rFont val="EYInterstate Light"/>
      </rPr>
      <t>environmental footprint</t>
    </r>
    <r>
      <rPr>
        <sz val="9"/>
        <color rgb="FF000000"/>
        <rFont val="EYInterstate Light"/>
      </rPr>
      <t xml:space="preserve"> menjadi dasar organisasi dalam mengembangkan </t>
    </r>
    <r>
      <rPr>
        <i/>
        <sz val="9"/>
        <color rgb="FF000000"/>
        <rFont val="EYInterstate Light"/>
      </rPr>
      <t>action plan</t>
    </r>
    <r>
      <rPr>
        <sz val="9"/>
        <color rgb="FF000000"/>
        <rFont val="EYInterstate Light"/>
      </rPr>
      <t xml:space="preserve"> untuk mengatasi isu lingkungan yang teridentifikasi dari kegiatan tersebut.</t>
    </r>
  </si>
  <si>
    <r>
      <t xml:space="preserve">Hasil dari pengukuran dampak lingkungan dan </t>
    </r>
    <r>
      <rPr>
        <i/>
        <sz val="9"/>
        <color rgb="FF000000"/>
        <rFont val="EYInterstate Light"/>
      </rPr>
      <t>action plan</t>
    </r>
    <r>
      <rPr>
        <sz val="9"/>
        <color rgb="FF000000"/>
        <rFont val="EYInterstate Light"/>
      </rPr>
      <t xml:space="preserve"> yang disusun terkait pengelolaan </t>
    </r>
    <r>
      <rPr>
        <i/>
        <sz val="9"/>
        <color rgb="FF000000"/>
        <rFont val="EYInterstate Light"/>
      </rPr>
      <t>environmental footprint</t>
    </r>
    <r>
      <rPr>
        <sz val="9"/>
        <color rgb="FF000000"/>
        <rFont val="EYInterstate Light"/>
      </rPr>
      <t xml:space="preserve"> telah dipertimbangkan dalam perumusan rencana strategis organisasi.</t>
    </r>
  </si>
  <si>
    <r>
      <t xml:space="preserve">Kegiatan yang bertujuan untuk efisiensi penggunaan sumber daya setidaknya telah dilakukan secara </t>
    </r>
    <r>
      <rPr>
        <i/>
        <sz val="9"/>
        <color rgb="FF000000"/>
        <rFont val="EYInterstate Light"/>
      </rPr>
      <t>ad-hoc</t>
    </r>
    <r>
      <rPr>
        <sz val="9"/>
        <color rgb="FF000000"/>
        <rFont val="EYInterstate Light"/>
      </rPr>
      <t>, atau setidaknya telah dilakukan berdasarkan permintaan dari pihak internal maupun eksternal.</t>
    </r>
  </si>
  <si>
    <r>
      <t xml:space="preserve">Kegiatan efisiensi penggunaan sumber daya menjadi dasar organisasi dalam mengembangkan </t>
    </r>
    <r>
      <rPr>
        <i/>
        <sz val="9"/>
        <color rgb="FF000000"/>
        <rFont val="EYInterstate Light"/>
      </rPr>
      <t>action plan</t>
    </r>
    <r>
      <rPr>
        <sz val="9"/>
        <color rgb="FF000000"/>
        <rFont val="EYInterstate Light"/>
      </rPr>
      <t xml:space="preserve"> untuk mengatasi isu lingkungan yang teridentifikasi dari kegiatan tersebut.</t>
    </r>
  </si>
  <si>
    <r>
      <t xml:space="preserve">Hasil dari pengukuran dampak lingkungan dan </t>
    </r>
    <r>
      <rPr>
        <i/>
        <sz val="9"/>
        <color rgb="FF000000"/>
        <rFont val="EYInterstate Light"/>
      </rPr>
      <t>action plan</t>
    </r>
    <r>
      <rPr>
        <sz val="9"/>
        <color rgb="FF000000"/>
        <rFont val="EYInterstate Light"/>
      </rPr>
      <t xml:space="preserve"> yang disusun terkait penggunaan sumber daya telah dipertimbangkan dalam perumusan rencana strategis organisasi.</t>
    </r>
  </si>
  <si>
    <r>
      <t xml:space="preserve">Tidak ada </t>
    </r>
    <r>
      <rPr>
        <i/>
        <sz val="9"/>
        <color rgb="FF000000"/>
        <rFont val="EYInterstate Light"/>
      </rPr>
      <t xml:space="preserve">work product. </t>
    </r>
  </si>
  <si>
    <r>
      <t xml:space="preserve">Tidak ada </t>
    </r>
    <r>
      <rPr>
        <i/>
        <sz val="9"/>
        <color rgb="FF000000"/>
        <rFont val="EYInterstate Light"/>
      </rPr>
      <t xml:space="preserve">work product, </t>
    </r>
    <r>
      <rPr>
        <sz val="9"/>
        <color rgb="FF000000"/>
        <rFont val="EYInterstate Light"/>
      </rPr>
      <t>setidaknya</t>
    </r>
    <r>
      <rPr>
        <i/>
        <sz val="9"/>
        <color rgb="FF000000"/>
        <rFont val="EYInterstate Light"/>
      </rPr>
      <t xml:space="preserve"> </t>
    </r>
    <r>
      <rPr>
        <sz val="9"/>
        <color rgb="FF000000"/>
        <rFont val="EYInterstate Light"/>
      </rPr>
      <t>organisasi telah melibatkan pengguna layanan dalam proses inovasi walaupun belum terdokumentasi secara formal.</t>
    </r>
  </si>
  <si>
    <r>
      <t xml:space="preserve">Laporan </t>
    </r>
    <r>
      <rPr>
        <sz val="9"/>
        <color rgb="FF000000"/>
        <rFont val="EYInterstate Light"/>
      </rPr>
      <t xml:space="preserve">komprehensif hasil analisis dan tindak lanjut survey pengguna layanan terhadap inovasi layanan yang disusun secara berkala. </t>
    </r>
  </si>
  <si>
    <t xml:space="preserve">Kebijakan dan/atau prosedur terkait proses inovasi yang menunjukkan </t>
  </si>
  <si>
    <r>
      <t xml:space="preserve">Proposal pengembangan inovasi layanan yang menunjukkan pengguna layanan sebagai </t>
    </r>
    <r>
      <rPr>
        <i/>
        <sz val="9"/>
        <color rgb="FF000000"/>
        <rFont val="EYInterstate Light"/>
      </rPr>
      <t>co-designer</t>
    </r>
    <r>
      <rPr>
        <sz val="9"/>
        <color rgb="FF000000"/>
        <rFont val="EYInterstate Light"/>
      </rPr>
      <t>.</t>
    </r>
  </si>
  <si>
    <t>Laporan kegiatan pengembangan inovasi yang mencakup:
1.	Hasil uji coba (user acceptance) inovasi oleh pengguna layanan.
2.	Hasil keputusan go or no-go atas inovasi yang menunjukkan keterlibatan pengguna layanan.</t>
  </si>
  <si>
    <r>
      <t xml:space="preserve">Proposal kerjasama dengan pengguna layanan sebagai </t>
    </r>
    <r>
      <rPr>
        <i/>
        <sz val="9"/>
        <color rgb="FF000000"/>
        <rFont val="EYInterstate Light"/>
      </rPr>
      <t>co-designer</t>
    </r>
    <r>
      <rPr>
        <sz val="9"/>
        <color rgb="FF000000"/>
        <rFont val="EYInterstate Light"/>
      </rPr>
      <t xml:space="preserve"> dan </t>
    </r>
    <r>
      <rPr>
        <i/>
        <sz val="9"/>
        <color rgb="FF000000"/>
        <rFont val="EYInterstate Light"/>
      </rPr>
      <t xml:space="preserve">co-producer </t>
    </r>
    <r>
      <rPr>
        <sz val="9"/>
        <color rgb="FF000000"/>
        <rFont val="EYInterstate Light"/>
      </rPr>
      <t xml:space="preserve">inovasi layanan. </t>
    </r>
  </si>
  <si>
    <t xml:space="preserve">Sistem terintergrasi untuk pengumpulan, pengolahan data aspirasi, dan uji coba pengguna layanan atas hasil inovasi. </t>
  </si>
  <si>
    <t xml:space="preserve">Notulensi proses perancangan inovasi. </t>
  </si>
  <si>
    <t>Notulensi proses pelaksanaan inovasi.</t>
  </si>
  <si>
    <t xml:space="preserve">Laporan hasil implementasi inovasi yang disusun berdasarkan kebijakan dan prosedur inovasi. </t>
  </si>
  <si>
    <r>
      <t xml:space="preserve">Organisasi setidaknya telah memiliki </t>
    </r>
    <r>
      <rPr>
        <sz val="9"/>
        <color rgb="FF000000"/>
        <rFont val="Arial"/>
        <family val="2"/>
      </rPr>
      <t>kesadaran terkait pentingnya proses inovasi dalam mendukung kegiatan operasional dan kelangsungan bisnis organisasi.</t>
    </r>
  </si>
  <si>
    <r>
      <t xml:space="preserve">Organisasi setidaknya telah melakukan proses inovasi secara </t>
    </r>
    <r>
      <rPr>
        <i/>
        <sz val="9"/>
        <color rgb="FF000000"/>
        <rFont val="Arial"/>
        <family val="2"/>
      </rPr>
      <t>ad-hoc</t>
    </r>
    <r>
      <rPr>
        <sz val="9"/>
        <color rgb="FF000000"/>
        <rFont val="Arial"/>
        <family val="2"/>
      </rPr>
      <t xml:space="preserve"> dan/atau berdasarkan permintaan dari pihak manajemen.</t>
    </r>
  </si>
  <si>
    <r>
      <t xml:space="preserve">Proses inovasi dilakukan secara terintegrasi dan saling mendukung, tidak </t>
    </r>
    <r>
      <rPr>
        <i/>
        <sz val="9"/>
        <color rgb="FF000000"/>
        <rFont val="Arial"/>
        <family val="2"/>
      </rPr>
      <t>overlapping</t>
    </r>
    <r>
      <rPr>
        <sz val="9"/>
        <color rgb="FF000000"/>
        <rFont val="Arial"/>
        <family val="2"/>
      </rPr>
      <t xml:space="preserve"> atau tumpang tindih.</t>
    </r>
  </si>
  <si>
    <r>
      <t xml:space="preserve">Proses inovasi dijadikan sebagai </t>
    </r>
    <r>
      <rPr>
        <i/>
        <sz val="9"/>
        <color rgb="FF000000"/>
        <rFont val="Arial"/>
        <family val="2"/>
      </rPr>
      <t>Key Performance Indicator</t>
    </r>
    <r>
      <rPr>
        <sz val="9"/>
        <color rgb="FF000000"/>
        <rFont val="Arial"/>
        <family val="2"/>
      </rPr>
      <t xml:space="preserve"> (KPI) pada unit/bagian di organisasi.</t>
    </r>
  </si>
  <si>
    <r>
      <t xml:space="preserve">Hasil evaluasi atas pelaksanaan proses inovasi digunakan sebagai dasar untuk melakukan proses inovasi berikutnya, sehingga tercipta </t>
    </r>
    <r>
      <rPr>
        <i/>
        <sz val="9"/>
        <color rgb="FF000000"/>
        <rFont val="Arial"/>
        <family val="2"/>
      </rPr>
      <t>continuous improvement.</t>
    </r>
  </si>
  <si>
    <r>
      <t xml:space="preserve">Organisasi memiliki </t>
    </r>
    <r>
      <rPr>
        <i/>
        <sz val="9"/>
        <color rgb="FF000000"/>
        <rFont val="Arial"/>
        <family val="2"/>
      </rPr>
      <t>innovation tools</t>
    </r>
    <r>
      <rPr>
        <sz val="9"/>
        <color rgb="FF000000"/>
        <rFont val="Arial"/>
        <family val="2"/>
      </rPr>
      <t xml:space="preserve"> yang mampu mendukung pelaksanaan proses inovasi, di mana </t>
    </r>
    <r>
      <rPr>
        <i/>
        <sz val="9"/>
        <color rgb="FF000000"/>
        <rFont val="Arial"/>
        <family val="2"/>
      </rPr>
      <t xml:space="preserve">tools </t>
    </r>
    <r>
      <rPr>
        <sz val="9"/>
        <color rgb="FF000000"/>
        <rFont val="Arial"/>
        <family val="2"/>
      </rPr>
      <t>ini dapat digunakan oleh seluruh unit/tim/individu di organisasi.</t>
    </r>
  </si>
  <si>
    <t xml:space="preserve">Tindak lanjut laporan pengukuran hasil implementasi inovasi yang dilakukan secara kontinu. </t>
  </si>
  <si>
    <r>
      <t xml:space="preserve">Tidak ada </t>
    </r>
    <r>
      <rPr>
        <i/>
        <sz val="9"/>
        <color rgb="FF000000"/>
        <rFont val="Arial"/>
        <family val="2"/>
      </rPr>
      <t xml:space="preserve">work product. </t>
    </r>
  </si>
  <si>
    <r>
      <t xml:space="preserve">Tidak ada </t>
    </r>
    <r>
      <rPr>
        <i/>
        <sz val="9"/>
        <color rgb="FF000000"/>
        <rFont val="Arial"/>
        <family val="2"/>
      </rPr>
      <t xml:space="preserve">work product, </t>
    </r>
    <r>
      <rPr>
        <sz val="9"/>
        <color rgb="FF000000"/>
        <rFont val="Arial"/>
        <family val="2"/>
      </rPr>
      <t>setidaknya</t>
    </r>
    <r>
      <rPr>
        <i/>
        <sz val="9"/>
        <color rgb="FF000000"/>
        <rFont val="Arial"/>
        <family val="2"/>
      </rPr>
      <t xml:space="preserve"> </t>
    </r>
    <r>
      <rPr>
        <sz val="9"/>
        <color rgb="FF000000"/>
        <rFont val="Arial"/>
        <family val="2"/>
      </rPr>
      <t>organisasi telah melakukan proses inovasi walaupun belum terdokumentasi secara formal.</t>
    </r>
  </si>
  <si>
    <r>
      <t xml:space="preserve">Sistem terintergrasi untuk mendukung pelaksanaan proses inovasi, misal </t>
    </r>
    <r>
      <rPr>
        <i/>
        <sz val="9"/>
        <color rgb="FF000000"/>
        <rFont val="Arial"/>
        <family val="2"/>
      </rPr>
      <t xml:space="preserve">collaboration tool </t>
    </r>
    <r>
      <rPr>
        <sz val="9"/>
        <color rgb="FF000000"/>
        <rFont val="Arial"/>
        <family val="2"/>
      </rPr>
      <t xml:space="preserve">berbasis internet. </t>
    </r>
  </si>
  <si>
    <r>
      <t xml:space="preserve">Tidak ada </t>
    </r>
    <r>
      <rPr>
        <i/>
        <sz val="9"/>
        <color rgb="FF000000"/>
        <rFont val="Arial"/>
        <family val="2"/>
      </rPr>
      <t xml:space="preserve">work product, </t>
    </r>
    <r>
      <rPr>
        <sz val="9"/>
        <color rgb="FF000000"/>
        <rFont val="Arial"/>
        <family val="2"/>
      </rPr>
      <t>setidaknya manajemen pengetahuan telah dilakukan berdasarkan permintaan tertentu.</t>
    </r>
  </si>
  <si>
    <r>
      <t xml:space="preserve">Tidak ada </t>
    </r>
    <r>
      <rPr>
        <i/>
        <sz val="9"/>
        <color rgb="FF000000"/>
        <rFont val="Arial"/>
        <family val="2"/>
      </rPr>
      <t>work product</t>
    </r>
    <r>
      <rPr>
        <sz val="9"/>
        <color rgb="FF000000"/>
        <rFont val="Arial"/>
        <family val="2"/>
      </rPr>
      <t xml:space="preserve">, setidaknya personel (individu) telah melakukan penyimpanan dan/atau dokumentasi pengetahuan/informasi secara pribadi atau belum terpusat. Misal, dalam bentuk USB. </t>
    </r>
  </si>
  <si>
    <r>
      <t xml:space="preserve">Shared folder </t>
    </r>
    <r>
      <rPr>
        <sz val="9"/>
        <color rgb="FF000000"/>
        <rFont val="Arial"/>
        <family val="2"/>
      </rPr>
      <t>atau media lainnya</t>
    </r>
    <r>
      <rPr>
        <i/>
        <sz val="9"/>
        <color rgb="FF000000"/>
        <rFont val="Arial"/>
        <family val="2"/>
      </rPr>
      <t xml:space="preserve"> </t>
    </r>
    <r>
      <rPr>
        <sz val="9"/>
        <color rgb="FF000000"/>
        <rFont val="Arial"/>
        <family val="2"/>
      </rPr>
      <t xml:space="preserve">berisi kumpulan pengetahuan yang dapat digunakan sebagai referensi seluruh personel dalam melakukan penugasan rutin. </t>
    </r>
  </si>
  <si>
    <r>
      <t xml:space="preserve">Kegiatan </t>
    </r>
    <r>
      <rPr>
        <i/>
        <sz val="9"/>
        <color rgb="FF000000"/>
        <rFont val="Arial"/>
        <family val="2"/>
      </rPr>
      <t>sharing session</t>
    </r>
    <r>
      <rPr>
        <sz val="9"/>
        <color rgb="FF000000"/>
        <rFont val="Arial"/>
        <family val="2"/>
      </rPr>
      <t xml:space="preserve"> (berbagi pengetahuan) informal. </t>
    </r>
  </si>
  <si>
    <r>
      <t xml:space="preserve">E-library, learning center, knowledge management, newsletter email, </t>
    </r>
    <r>
      <rPr>
        <sz val="9"/>
        <color rgb="FF000000"/>
        <rFont val="Arial"/>
        <family val="2"/>
      </rPr>
      <t xml:space="preserve">yang berisi informasi/pengetahuan yang dapat diakses oleh seluruh pegawai. </t>
    </r>
  </si>
  <si>
    <r>
      <t xml:space="preserve">Laporan evaluasi pengelolaan manajemen pengetahuan yang mengukur </t>
    </r>
    <r>
      <rPr>
        <i/>
        <sz val="9"/>
        <color rgb="FF000000"/>
        <rFont val="Arial"/>
        <family val="2"/>
      </rPr>
      <t xml:space="preserve">participant rate </t>
    </r>
    <r>
      <rPr>
        <sz val="9"/>
        <color rgb="FF000000"/>
        <rFont val="Arial"/>
        <family val="2"/>
      </rPr>
      <t xml:space="preserve">atas manajemen pengetahuan yang dikelola. </t>
    </r>
  </si>
  <si>
    <t>1.	Jadwal dan rencana pelatihan tim manajemen perubahan
2.	Laporan capaian pelaksanaan pelatihan tim manajemen perubahan
3.	Media komunikasi tim manajemen perubahan.</t>
  </si>
  <si>
    <t>Laporan Kegiatan Manajemen Perubahan yang berisi pengukuran keberhasilan perubahan, pengujian, evaluasi, dan tindak lanjut/action plan ke depannya.</t>
  </si>
  <si>
    <t xml:space="preserve">Sistem informasi manajemen perubahan terintegrasi, yang setidaknya menyajikan informasi progress pelaksanaan dan capaian. </t>
  </si>
  <si>
    <r>
      <t xml:space="preserve">Tidak ada </t>
    </r>
    <r>
      <rPr>
        <i/>
        <sz val="9"/>
        <color rgb="FF000000"/>
        <rFont val="Arial"/>
        <family val="2"/>
      </rPr>
      <t xml:space="preserve">work product, </t>
    </r>
    <r>
      <rPr>
        <sz val="9"/>
        <color rgb="FF000000"/>
        <rFont val="Arial"/>
        <family val="2"/>
      </rPr>
      <t>setidaknya manajemen perubahan telah dilakukan berdasarkan permintaan tertentu.</t>
    </r>
  </si>
  <si>
    <r>
      <t>Tim manajemen perubahan (</t>
    </r>
    <r>
      <rPr>
        <i/>
        <sz val="9"/>
        <color rgb="FF000000"/>
        <rFont val="Arial"/>
        <family val="2"/>
      </rPr>
      <t>Change Management</t>
    </r>
    <r>
      <rPr>
        <sz val="9"/>
        <color rgb="FF000000"/>
        <rFont val="Arial"/>
        <family val="2"/>
      </rPr>
      <t xml:space="preserve">) yang dibentuk secara informal. </t>
    </r>
  </si>
  <si>
    <r>
      <t>Struktur resmi tim manajemen perubahan (</t>
    </r>
    <r>
      <rPr>
        <i/>
        <sz val="9"/>
        <color rgb="FF000000"/>
        <rFont val="Arial"/>
        <family val="2"/>
      </rPr>
      <t>Change Management</t>
    </r>
    <r>
      <rPr>
        <sz val="9"/>
        <color rgb="FF000000"/>
        <rFont val="Arial"/>
        <family val="2"/>
      </rPr>
      <t xml:space="preserve">). </t>
    </r>
  </si>
  <si>
    <r>
      <t xml:space="preserve">Tidak ada </t>
    </r>
    <r>
      <rPr>
        <i/>
        <sz val="9"/>
        <color rgb="FF000000"/>
        <rFont val="EYInterstate Light"/>
      </rPr>
      <t xml:space="preserve">work product, </t>
    </r>
    <r>
      <rPr>
        <sz val="9"/>
        <color rgb="FF000000"/>
        <rFont val="EYInterstate Light"/>
      </rPr>
      <t>setidaknya</t>
    </r>
    <r>
      <rPr>
        <i/>
        <sz val="9"/>
        <color rgb="FF000000"/>
        <rFont val="EYInterstate Light"/>
      </rPr>
      <t xml:space="preserve"> </t>
    </r>
    <r>
      <rPr>
        <sz val="9"/>
        <color rgb="FF000000"/>
        <rFont val="EYInterstate Light"/>
      </rPr>
      <t xml:space="preserve">organisasi pernah melaksanakan kegiatan pengelolaan </t>
    </r>
    <r>
      <rPr>
        <i/>
        <sz val="9"/>
        <color rgb="FF000000"/>
        <rFont val="EYInterstate Light"/>
      </rPr>
      <t>environmental footprint</t>
    </r>
    <r>
      <rPr>
        <sz val="9"/>
        <color rgb="FF000000"/>
        <rFont val="EYInterstate Light"/>
      </rPr>
      <t xml:space="preserve"> walaupun belum terdokumentasi secara formal.</t>
    </r>
  </si>
  <si>
    <r>
      <t xml:space="preserve">Tidak ada </t>
    </r>
    <r>
      <rPr>
        <i/>
        <sz val="9"/>
        <color rgb="FF000000"/>
        <rFont val="EYInterstate Light"/>
      </rPr>
      <t xml:space="preserve">work product, </t>
    </r>
    <r>
      <rPr>
        <sz val="9"/>
        <color rgb="FF000000"/>
        <rFont val="EYInterstate Light"/>
      </rPr>
      <t>setidaknya</t>
    </r>
    <r>
      <rPr>
        <i/>
        <sz val="9"/>
        <color rgb="FF000000"/>
        <rFont val="EYInterstate Light"/>
      </rPr>
      <t xml:space="preserve"> </t>
    </r>
    <r>
      <rPr>
        <sz val="9"/>
        <color rgb="FF000000"/>
        <rFont val="EYInterstate Light"/>
      </rPr>
      <t xml:space="preserve">organisasi telah melaksanakan dokumentasi pengelolaan </t>
    </r>
    <r>
      <rPr>
        <i/>
        <sz val="9"/>
        <color rgb="FF000000"/>
        <rFont val="EYInterstate Light"/>
      </rPr>
      <t xml:space="preserve">environmental footprint </t>
    </r>
    <r>
      <rPr>
        <sz val="9"/>
        <color rgb="FF000000"/>
        <rFont val="EYInterstate Light"/>
      </rPr>
      <t xml:space="preserve">secara informal. </t>
    </r>
  </si>
  <si>
    <r>
      <t xml:space="preserve">Dokumentasi yang mendefinisikan </t>
    </r>
    <r>
      <rPr>
        <i/>
        <sz val="9"/>
        <color rgb="FF000000"/>
        <rFont val="EYInterstate Light"/>
      </rPr>
      <t xml:space="preserve">environmental footprint </t>
    </r>
    <r>
      <rPr>
        <sz val="9"/>
        <color rgb="FF000000"/>
        <rFont val="EYInterstate Light"/>
      </rPr>
      <t xml:space="preserve">yang belum disusun berdasarkan standar baku. </t>
    </r>
  </si>
  <si>
    <r>
      <t xml:space="preserve">Laporan berkala kegiatan pengelolaan </t>
    </r>
    <r>
      <rPr>
        <i/>
        <sz val="9"/>
        <color rgb="FF000000"/>
        <rFont val="EYInterstate Light"/>
      </rPr>
      <t>environmental footprint.</t>
    </r>
  </si>
  <si>
    <r>
      <t xml:space="preserve">Laporan identifikasi kebutuhan pengelolaan </t>
    </r>
    <r>
      <rPr>
        <i/>
        <sz val="9"/>
        <color rgb="FF000000"/>
        <rFont val="EYInterstate Light"/>
      </rPr>
      <t>environmental footprint.</t>
    </r>
  </si>
  <si>
    <r>
      <t xml:space="preserve">Laporan berkala kegiatan pengelolaan </t>
    </r>
    <r>
      <rPr>
        <i/>
        <sz val="9"/>
        <color rgb="FF000000"/>
        <rFont val="EYInterstate Light"/>
      </rPr>
      <t xml:space="preserve">environmental footprint </t>
    </r>
    <r>
      <rPr>
        <sz val="9"/>
        <color rgb="FF000000"/>
        <rFont val="EYInterstate Light"/>
      </rPr>
      <t xml:space="preserve">yang mencakup analisis isu lingkungan terkini. </t>
    </r>
  </si>
  <si>
    <r>
      <t xml:space="preserve">Kebijakan dan/atau prosedur formal terkait standar baku pengelolaan </t>
    </r>
    <r>
      <rPr>
        <i/>
        <sz val="9"/>
        <color rgb="FF000000"/>
        <rFont val="EYInterstate Light"/>
      </rPr>
      <t>environmental footprint.</t>
    </r>
  </si>
  <si>
    <r>
      <t xml:space="preserve">Laporan berkala kegiatan pengelolaan </t>
    </r>
    <r>
      <rPr>
        <i/>
        <sz val="9"/>
        <color rgb="FF000000"/>
        <rFont val="EYInterstate Light"/>
      </rPr>
      <t xml:space="preserve">environmental footprint </t>
    </r>
    <r>
      <rPr>
        <sz val="9"/>
        <color rgb="FF000000"/>
        <rFont val="EYInterstate Light"/>
      </rPr>
      <t xml:space="preserve">yang disusun berdasarkan standar baku. </t>
    </r>
  </si>
  <si>
    <r>
      <t xml:space="preserve">Laporan pengukuran dampak pengelolaan </t>
    </r>
    <r>
      <rPr>
        <i/>
        <sz val="9"/>
        <color rgb="FF000000"/>
        <rFont val="EYInterstate Light"/>
      </rPr>
      <t xml:space="preserve">environmental footprint </t>
    </r>
    <r>
      <rPr>
        <sz val="9"/>
        <color rgb="FF000000"/>
        <rFont val="EYInterstate Light"/>
      </rPr>
      <t xml:space="preserve">atas aktivitas BLU. </t>
    </r>
  </si>
  <si>
    <r>
      <t xml:space="preserve">Prosedur pengukuran dampak lingkungan dalam pengelolaan </t>
    </r>
    <r>
      <rPr>
        <i/>
        <sz val="9"/>
        <color rgb="FF000000"/>
        <rFont val="EYInterstate Light"/>
      </rPr>
      <t xml:space="preserve">environmental footprint </t>
    </r>
    <r>
      <rPr>
        <sz val="9"/>
        <color rgb="FF000000"/>
        <rFont val="EYInterstate Light"/>
      </rPr>
      <t xml:space="preserve">yang disusun berdasarkan </t>
    </r>
    <r>
      <rPr>
        <i/>
        <sz val="9"/>
        <color rgb="FF000000"/>
        <rFont val="EYInterstate Light"/>
      </rPr>
      <t xml:space="preserve">framework </t>
    </r>
    <r>
      <rPr>
        <sz val="9"/>
        <color rgb="FF000000"/>
        <rFont val="EYInterstate Light"/>
      </rPr>
      <t xml:space="preserve">atau standar internasional. </t>
    </r>
  </si>
  <si>
    <r>
      <t xml:space="preserve">Laporan pengawasan atas hasil pengelolaan </t>
    </r>
    <r>
      <rPr>
        <i/>
        <sz val="9"/>
        <color rgb="FF000000"/>
        <rFont val="EYInterstate Light"/>
      </rPr>
      <t>environmental footprint.</t>
    </r>
  </si>
  <si>
    <r>
      <t>Program kerja/</t>
    </r>
    <r>
      <rPr>
        <i/>
        <sz val="9"/>
        <color rgb="FF000000"/>
        <rFont val="EYInterstate Light"/>
      </rPr>
      <t>action plan</t>
    </r>
    <r>
      <rPr>
        <sz val="9"/>
        <color rgb="FF000000"/>
        <rFont val="EYInterstate Light"/>
      </rPr>
      <t xml:space="preserve"> organisasi dalam mengatasi isu lingkungan yang teridentifikasi. </t>
    </r>
  </si>
  <si>
    <r>
      <t xml:space="preserve">Rencana strategis organisasi yang disusun berdasarkan laporan hasil pengelolaan </t>
    </r>
    <r>
      <rPr>
        <i/>
        <sz val="9"/>
        <color rgb="FF000000"/>
        <rFont val="EYInterstate Light"/>
      </rPr>
      <t>environmental footprint.</t>
    </r>
  </si>
  <si>
    <t xml:space="preserve">Dokumentasi yang mendefinisikan penggunaan sumber daya yang belum disusun berdasarkan standar baku. </t>
  </si>
  <si>
    <t xml:space="preserve">Metode pengukuran atas penggunaan sumber daya yang menggunakan standar atau referensi internasional. </t>
  </si>
  <si>
    <t xml:space="preserve">Rencana strategis organisasi yang disusun berdasarkan laporan hasil pengelolaan efisiensi sumber daya. </t>
  </si>
  <si>
    <r>
      <t xml:space="preserve">Tidak ada </t>
    </r>
    <r>
      <rPr>
        <i/>
        <sz val="9"/>
        <color rgb="FF000000"/>
        <rFont val="Arial"/>
        <family val="2"/>
      </rPr>
      <t xml:space="preserve">work product, </t>
    </r>
    <r>
      <rPr>
        <sz val="9"/>
        <color rgb="FF000000"/>
        <rFont val="Arial"/>
        <family val="2"/>
      </rPr>
      <t>setidaknya</t>
    </r>
    <r>
      <rPr>
        <i/>
        <sz val="9"/>
        <color rgb="FF000000"/>
        <rFont val="Arial"/>
        <family val="2"/>
      </rPr>
      <t xml:space="preserve"> </t>
    </r>
    <r>
      <rPr>
        <sz val="9"/>
        <color rgb="FF000000"/>
        <rFont val="Arial"/>
        <family val="2"/>
      </rPr>
      <t>organisasi pernah melaksanakan kegiatan efisiensi penggunaan sumber daya walaupun belum terdokumentasi secara formal.</t>
    </r>
  </si>
  <si>
    <r>
      <t xml:space="preserve">Tidak ada </t>
    </r>
    <r>
      <rPr>
        <i/>
        <sz val="9"/>
        <color rgb="FF000000"/>
        <rFont val="Arial"/>
        <family val="2"/>
      </rPr>
      <t xml:space="preserve">work product, </t>
    </r>
    <r>
      <rPr>
        <sz val="9"/>
        <color rgb="FF000000"/>
        <rFont val="Arial"/>
        <family val="2"/>
      </rPr>
      <t>setidaknya</t>
    </r>
    <r>
      <rPr>
        <i/>
        <sz val="9"/>
        <color rgb="FF000000"/>
        <rFont val="Arial"/>
        <family val="2"/>
      </rPr>
      <t xml:space="preserve"> </t>
    </r>
    <r>
      <rPr>
        <sz val="9"/>
        <color rgb="FF000000"/>
        <rFont val="Arial"/>
        <family val="2"/>
      </rPr>
      <t>organisasi telah melaksanakan dokumentasi efisiensi penggunaan sumber daya secara informal.</t>
    </r>
  </si>
  <si>
    <r>
      <t>Laporan berkala kegiatan efisiensi penggunaan sumber daya</t>
    </r>
    <r>
      <rPr>
        <i/>
        <sz val="9"/>
        <color rgb="FF000000"/>
        <rFont val="Arial"/>
        <family val="2"/>
      </rPr>
      <t xml:space="preserve"> </t>
    </r>
    <r>
      <rPr>
        <sz val="9"/>
        <color rgb="FF000000"/>
        <rFont val="Arial"/>
        <family val="2"/>
      </rPr>
      <t>yang mencakup analisis isu lingkungan terkini.</t>
    </r>
  </si>
  <si>
    <r>
      <t>Laporan berkala kegiatan efisiensi penggunaan sumber daya</t>
    </r>
    <r>
      <rPr>
        <i/>
        <sz val="9"/>
        <color rgb="FF000000"/>
        <rFont val="Arial"/>
        <family val="2"/>
      </rPr>
      <t xml:space="preserve"> </t>
    </r>
    <r>
      <rPr>
        <sz val="9"/>
        <color rgb="FF000000"/>
        <rFont val="Arial"/>
        <family val="2"/>
      </rPr>
      <t>yang disusun berdasarkan standar baku.</t>
    </r>
  </si>
  <si>
    <r>
      <t xml:space="preserve">Prosedur pengukuran dampak lingkungan atas pengelolaan sumber daya yang disusun berdasarkan </t>
    </r>
    <r>
      <rPr>
        <i/>
        <sz val="9"/>
        <color rgb="FF000000"/>
        <rFont val="Arial"/>
        <family val="2"/>
      </rPr>
      <t xml:space="preserve">framework </t>
    </r>
    <r>
      <rPr>
        <sz val="9"/>
        <color rgb="FF000000"/>
        <rFont val="Arial"/>
        <family val="2"/>
      </rPr>
      <t>atau standar internasional.</t>
    </r>
  </si>
  <si>
    <r>
      <t>Laporan pengawasan atas hasil pengelolaan efisiensi penggunaan sumber daya</t>
    </r>
    <r>
      <rPr>
        <i/>
        <sz val="9"/>
        <color rgb="FF000000"/>
        <rFont val="Arial"/>
        <family val="2"/>
      </rPr>
      <t>.</t>
    </r>
  </si>
  <si>
    <r>
      <t>Program kerja/</t>
    </r>
    <r>
      <rPr>
        <i/>
        <sz val="9"/>
        <color rgb="FF000000"/>
        <rFont val="Arial"/>
        <family val="2"/>
      </rPr>
      <t>action plan</t>
    </r>
    <r>
      <rPr>
        <sz val="9"/>
        <color rgb="FF000000"/>
        <rFont val="Arial"/>
        <family val="2"/>
      </rPr>
      <t xml:space="preserve"> organisasi dalam mengelola sumber daya untuk mengatasi isu lingkungan yang teridentifikasi.</t>
    </r>
  </si>
  <si>
    <t>Formulir/logbook yang berisi latar belakang dan kualifikasi pegawai yang dibutuhkan organisasi.</t>
  </si>
  <si>
    <t>•	Deviasi rasio optimalisasi kas ≥ 0.6 dari target
•	Deviasi rasio lancar ≥ 0.6 dari target</t>
  </si>
  <si>
    <t>•	Deviasi rasio optimalisasi kas 0.6 &gt; x ≥ 0.2 dari target
•	Deviasi rasio lancar 0.4 &gt; x ≥ 0.2 dari target</t>
  </si>
  <si>
    <t>•	Deviasi rasio optimalisasi kas 0.4 &gt; x ≥ 0.2 dari target
•	Deviasi rasio lancar 0.4 &gt; x ≥ 0.2 dari target</t>
  </si>
  <si>
    <t>•	Deviasi rasio optimalisasi kas ≥ &lt; 0.2 dari target
•	Deviasi rasio lancar ≥ &lt; 0.2 dari target</t>
  </si>
  <si>
    <t>Rasio lancar berada diantara</t>
  </si>
  <si>
    <t>Deviasi POBO≥ 0.6 dari target</t>
  </si>
  <si>
    <t>Deviasi POBO 0.6 &gt; x ≥ 0.4 dari target</t>
  </si>
  <si>
    <t>Deviasi POBO 0.4 &gt; x ≥ 0.2 dari target</t>
  </si>
  <si>
    <t>Deviasi POBO &lt; 0.2 dari target</t>
  </si>
  <si>
    <t>•	Deviasi rasio imbalan atas asset ≥ 0.6 dari target
•	Deviasi imbalan atas ekuitas ≥ 0.6 dari target</t>
  </si>
  <si>
    <t>•	Deviasi rasio imbalan atas aset 0.6 &gt; x ≥ 0.4 dari target
•	Deviasi imbalan atas ekuitas 0.6 &gt; x ≥ 0.4 dari target</t>
  </si>
  <si>
    <t>•	Deviasi rasio imbalan atas aset 0.4 &gt; x ≥ 0.2 dari target
•	Deviasi imbalan atas ekuitas 0.4 &gt; x ≥ 0.2 dari target</t>
  </si>
  <si>
    <t xml:space="preserve">•	Deviasi rasio imbalan atas aset &lt; 0.2 dari target
•	Deviasi imbalan atas ekuitas &lt; 0.2 dari target </t>
  </si>
  <si>
    <t>Deviasi tingkat kemandirian 0.6 &gt; x ≥ 0.4 dari target</t>
  </si>
  <si>
    <t>Deviasi tingkat kemandirian 0.4 &gt; x ≥ 0.2 dari target</t>
  </si>
  <si>
    <t>Deviasi tingkat kemandirian &lt; 0.2 dari target</t>
  </si>
  <si>
    <t>Deviasi Tingkat Keberhasilan Pemenuhan Layanan 0.6 &gt; x ≥ 0.4 dari target</t>
  </si>
  <si>
    <t>Deviasi Tingkat Keberhasilan Pemenuhan Layanan 0.4 &gt; x ≥ 0.2 dari target</t>
  </si>
  <si>
    <t>Deviasi Tingkat Keberhasilan Pemenuhan Layanan &lt; 0.2  dari target</t>
  </si>
  <si>
    <t xml:space="preserve">1. Rencana Strategis Tahunan (Rencana Strategis Bisnis/Rencana Bisnis Anggaran)
2. Rencana Strategis Organisasi untuk periode lima tahunan  </t>
  </si>
  <si>
    <t>•	Terdapat media pelayanan pengaduan masyarakat
•	Tingkat pengaduan ditindaklanjuti &gt;20% - 40%
•	Penyelesaian pengaduan tepat waktu &gt;20% - 40%</t>
  </si>
  <si>
    <t xml:space="preserve">•	Terdapat media pelayanan pengaduan masyarakat
•	Tingkat pengaduan ditindaklanjuti &gt;40% - 70%
•	Penyelesaian pengaduan tepat waktu &gt;40% - 70% </t>
  </si>
  <si>
    <t xml:space="preserve">•	Terdapat media pelayanan pengaduan masyarakat
•	Tingkat pengaduan ditindaklanjuti &gt;70% - 90%
•	Penyelesaian pengaduan tepat waktu &gt;70% - 90% </t>
  </si>
  <si>
    <r>
      <t xml:space="preserve">•	Belum ada media pelayanan pengaduan masyarakat
•	Tingkat pengaduan ditindaklanjuti </t>
    </r>
    <r>
      <rPr>
        <sz val="9"/>
        <color rgb="FF000000"/>
        <rFont val="Calibri"/>
        <family val="2"/>
      </rPr>
      <t>≤</t>
    </r>
    <r>
      <rPr>
        <sz val="9"/>
        <color rgb="FF000000"/>
        <rFont val="Arial"/>
        <family val="2"/>
      </rPr>
      <t xml:space="preserve">20%
•	Penyelesaian pengaduan tepat waktu ≤20% </t>
    </r>
  </si>
  <si>
    <t>Pendapatan jasa layanan dari masyarakat</t>
  </si>
  <si>
    <t>Pendapatan jasa layanan dari entitas akuntansi/entitas pelaporan</t>
  </si>
  <si>
    <t>Pendapatan hasil kerja sama</t>
  </si>
  <si>
    <t>Pendapatan hibah</t>
  </si>
  <si>
    <t>Pendapatan usaha lainnya</t>
  </si>
  <si>
    <t>Pendapatan APBN/APBD</t>
  </si>
  <si>
    <t>Total Pendapatan</t>
  </si>
  <si>
    <t>Beban bunga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</si>
</sst>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92">
    <font>
      <sz val="11"/>
      <color theme="1"/>
      <name val="Calibri"/>
      <family val="2"/>
      <scheme val="minor"/>
    </font>
    <font>
      <sz val="11"/>
      <color theme="1"/>
      <name val="Calibri"/>
      <family val="2"/>
      <scheme val="minor"/>
    </font>
    <font>
      <b/>
      <sz val="11"/>
      <color theme="3"/>
      <name val="Arial"/>
      <family val="2"/>
    </font>
    <font>
      <sz val="11"/>
      <color theme="1"/>
      <name val="Arial"/>
      <family val="2"/>
    </font>
    <font>
      <b/>
      <sz val="22"/>
      <color theme="1"/>
      <name val="Arial"/>
      <family val="2"/>
    </font>
    <font>
      <b/>
      <i/>
      <sz val="22"/>
      <color theme="1"/>
      <name val="Arial"/>
      <family val="2"/>
    </font>
    <font>
      <b/>
      <sz val="11"/>
      <color theme="1"/>
      <name val="Arial"/>
      <family val="2"/>
    </font>
    <font>
      <b/>
      <sz val="14"/>
      <color theme="0"/>
      <name val="Arial"/>
      <family val="2"/>
    </font>
    <font>
      <sz val="12"/>
      <color theme="1"/>
      <name val="Arial"/>
      <family val="2"/>
    </font>
    <font>
      <b/>
      <sz val="16"/>
      <color rgb="FF000000"/>
      <name val="Arial"/>
      <family val="2"/>
    </font>
    <font>
      <sz val="9"/>
      <color theme="1"/>
      <name val="Arial"/>
      <family val="2"/>
    </font>
    <font>
      <b/>
      <sz val="9"/>
      <color theme="2"/>
      <name val="Arial"/>
      <family val="2"/>
    </font>
    <font>
      <b/>
      <i/>
      <sz val="9"/>
      <color theme="2"/>
      <name val="Arial"/>
      <family val="2"/>
    </font>
    <font>
      <sz val="8"/>
      <color rgb="FF000000"/>
      <name val="Arial"/>
      <family val="2"/>
    </font>
    <font>
      <b/>
      <sz val="9"/>
      <color rgb="FF000000"/>
      <name val="Arial"/>
      <family val="2"/>
    </font>
    <font>
      <sz val="9"/>
      <color rgb="FF000000"/>
      <name val="Arial"/>
      <family val="2"/>
    </font>
    <font>
      <sz val="9"/>
      <color indexed="8"/>
      <name val="Arial"/>
      <family val="2"/>
    </font>
    <font>
      <b/>
      <sz val="16"/>
      <color theme="0"/>
      <name val="Arial"/>
      <family val="2"/>
    </font>
    <font>
      <b/>
      <sz val="18"/>
      <color theme="0"/>
      <name val="Arial"/>
      <family val="2"/>
    </font>
    <font>
      <b/>
      <sz val="10"/>
      <color theme="1"/>
      <name val="Arial"/>
      <family val="2"/>
    </font>
    <font>
      <sz val="11"/>
      <color theme="0"/>
      <name val="Arial"/>
      <family val="2"/>
    </font>
    <font>
      <b/>
      <i/>
      <sz val="18"/>
      <color theme="0"/>
      <name val="Arial"/>
      <family val="2"/>
    </font>
    <font>
      <b/>
      <sz val="9"/>
      <color theme="1"/>
      <name val="Arial"/>
      <family val="2"/>
    </font>
    <font>
      <i/>
      <sz val="12"/>
      <color theme="1"/>
      <name val="Arial"/>
      <family val="2"/>
    </font>
    <font>
      <i/>
      <sz val="9"/>
      <color theme="1"/>
      <name val="Arial"/>
      <family val="2"/>
    </font>
    <font>
      <b/>
      <sz val="18"/>
      <color theme="1"/>
      <name val="Wingdings 2"/>
      <family val="1"/>
      <charset val="2"/>
    </font>
    <font>
      <b/>
      <sz val="24"/>
      <color rgb="FF000000"/>
      <name val="Arial"/>
      <family val="2"/>
    </font>
    <font>
      <sz val="24"/>
      <color theme="1"/>
      <name val="Arial"/>
      <family val="2"/>
    </font>
    <font>
      <sz val="24"/>
      <color rgb="FF000000"/>
      <name val="Arial"/>
      <family val="2"/>
    </font>
    <font>
      <sz val="22"/>
      <color theme="1"/>
      <name val="Arial"/>
      <family val="2"/>
    </font>
    <font>
      <sz val="11"/>
      <name val="Arial"/>
      <family val="2"/>
    </font>
    <font>
      <i/>
      <sz val="11"/>
      <color theme="1"/>
      <name val="Arial"/>
      <family val="2"/>
    </font>
    <font>
      <sz val="9"/>
      <color rgb="FF000000"/>
      <name val="Arial"/>
      <family val="2"/>
    </font>
    <font>
      <b/>
      <sz val="22"/>
      <color theme="1"/>
      <name val="Arial"/>
      <family val="2"/>
    </font>
    <font>
      <sz val="11"/>
      <color theme="1"/>
      <name val="Arial"/>
      <family val="2"/>
    </font>
    <font>
      <sz val="12"/>
      <color theme="1"/>
      <name val="Arial"/>
      <family val="2"/>
    </font>
    <font>
      <b/>
      <sz val="11"/>
      <color theme="1"/>
      <name val="Arial"/>
      <family val="2"/>
    </font>
    <font>
      <b/>
      <sz val="16"/>
      <color rgb="FF000000"/>
      <name val="Arial"/>
      <family val="2"/>
    </font>
    <font>
      <sz val="9"/>
      <color theme="1"/>
      <name val="Arial"/>
      <family val="2"/>
    </font>
    <font>
      <sz val="9"/>
      <name val="Arial"/>
      <family val="2"/>
    </font>
    <font>
      <i/>
      <sz val="9"/>
      <name val="Arial"/>
      <family val="2"/>
    </font>
    <font>
      <b/>
      <sz val="12"/>
      <color theme="1"/>
      <name val="Arial"/>
      <family val="2"/>
    </font>
    <font>
      <b/>
      <sz val="11"/>
      <name val="Arial"/>
      <family val="2"/>
    </font>
    <font>
      <sz val="11"/>
      <color rgb="FF000000"/>
      <name val="Arial"/>
      <family val="2"/>
    </font>
    <font>
      <b/>
      <sz val="11"/>
      <color rgb="FF000000"/>
      <name val="Arial"/>
      <family val="2"/>
    </font>
    <font>
      <sz val="9"/>
      <color rgb="FF000000"/>
      <name val="Arial"/>
      <family val="2"/>
    </font>
    <font>
      <sz val="8"/>
      <color rgb="FF000000"/>
      <name val="Arial"/>
      <family val="2"/>
    </font>
    <font>
      <b/>
      <sz val="16"/>
      <color theme="0"/>
      <name val="Arial"/>
      <family val="2"/>
    </font>
    <font>
      <b/>
      <sz val="9"/>
      <color theme="2"/>
      <name val="Arial"/>
      <family val="2"/>
    </font>
    <font>
      <sz val="9"/>
      <color indexed="8"/>
      <name val="Arial"/>
      <family val="2"/>
    </font>
    <font>
      <sz val="11"/>
      <color theme="1"/>
      <name val="Wingdings 2"/>
      <family val="1"/>
      <charset val="2"/>
    </font>
    <font>
      <sz val="11"/>
      <color theme="1"/>
      <name val="Arial"/>
      <family val="2"/>
    </font>
    <font>
      <i/>
      <sz val="9"/>
      <color rgb="FF000000"/>
      <name val="Arial"/>
      <family val="2"/>
    </font>
    <font>
      <sz val="9"/>
      <color theme="1"/>
      <name val="Arial"/>
      <family val="2"/>
    </font>
    <font>
      <sz val="9"/>
      <color rgb="FF000000"/>
      <name val="Arial"/>
      <family val="2"/>
    </font>
    <font>
      <sz val="9"/>
      <color rgb="FFFF0000"/>
      <name val="Arial"/>
      <family val="2"/>
    </font>
    <font>
      <b/>
      <sz val="14"/>
      <color theme="1"/>
      <name val="Arial"/>
      <family val="2"/>
    </font>
    <font>
      <b/>
      <sz val="12"/>
      <color theme="0"/>
      <name val="Arial"/>
      <family val="2"/>
    </font>
    <font>
      <u/>
      <sz val="11"/>
      <color theme="10"/>
      <name val="Calibri"/>
      <family val="2"/>
      <scheme val="minor"/>
    </font>
    <font>
      <b/>
      <u/>
      <sz val="18"/>
      <color theme="1"/>
      <name val="Arial"/>
      <family val="2"/>
    </font>
    <font>
      <b/>
      <sz val="20"/>
      <color theme="1"/>
      <name val="Arial"/>
      <family val="2"/>
    </font>
    <font>
      <sz val="11"/>
      <name val="Calibri"/>
      <family val="2"/>
      <scheme val="minor"/>
    </font>
    <font>
      <b/>
      <sz val="20"/>
      <color theme="0"/>
      <name val="Arial"/>
      <family val="2"/>
    </font>
    <font>
      <b/>
      <u/>
      <sz val="20"/>
      <color theme="1"/>
      <name val="Arial"/>
      <family val="2"/>
    </font>
    <font>
      <sz val="28"/>
      <color theme="0"/>
      <name val="Arial"/>
      <family val="2"/>
    </font>
    <font>
      <b/>
      <sz val="15"/>
      <color theme="1"/>
      <name val="Arial"/>
      <family val="2"/>
    </font>
    <font>
      <b/>
      <u/>
      <sz val="12"/>
      <color theme="1"/>
      <name val="Arial"/>
      <family val="2"/>
    </font>
    <font>
      <sz val="30"/>
      <color theme="1"/>
      <name val="Arial"/>
      <family val="2"/>
    </font>
    <font>
      <b/>
      <sz val="48"/>
      <name val="Arial"/>
      <family val="2"/>
    </font>
    <font>
      <b/>
      <sz val="14"/>
      <name val="Arial"/>
      <family val="2"/>
    </font>
    <font>
      <sz val="11"/>
      <color theme="1"/>
      <name val="Arial"/>
      <family val="2"/>
    </font>
    <font>
      <b/>
      <sz val="22"/>
      <color theme="1"/>
      <name val="Arial"/>
      <family val="2"/>
    </font>
    <font>
      <sz val="12"/>
      <color theme="1"/>
      <name val="Arial"/>
      <family val="2"/>
    </font>
    <font>
      <sz val="11"/>
      <name val="Arial"/>
      <family val="2"/>
    </font>
    <font>
      <b/>
      <sz val="11"/>
      <color theme="1"/>
      <name val="Arial"/>
      <family val="2"/>
    </font>
    <font>
      <b/>
      <sz val="12"/>
      <color theme="1"/>
      <name val="Arial"/>
      <family val="2"/>
    </font>
    <font>
      <sz val="14"/>
      <color theme="1"/>
      <name val="Arial"/>
      <family val="2"/>
    </font>
    <font>
      <sz val="12"/>
      <name val="Arial"/>
      <family val="2"/>
    </font>
    <font>
      <sz val="8"/>
      <name val="Calibri"/>
      <family val="2"/>
      <scheme val="minor"/>
    </font>
    <font>
      <sz val="9"/>
      <color theme="1"/>
      <name val="Arial"/>
      <family val="2"/>
    </font>
    <font>
      <sz val="9"/>
      <color rgb="FF000000"/>
      <name val="Arial"/>
      <family val="2"/>
    </font>
    <font>
      <sz val="9"/>
      <color indexed="8"/>
      <name val="Arial"/>
      <family val="2"/>
    </font>
    <font>
      <b/>
      <i/>
      <sz val="9"/>
      <color rgb="FF000000"/>
      <name val="Arial"/>
      <family val="2"/>
    </font>
    <font>
      <sz val="9"/>
      <color theme="1"/>
      <name val="Arial"/>
      <family val="2"/>
    </font>
    <font>
      <sz val="9"/>
      <color rgb="FF000000"/>
      <name val="Arial"/>
      <family val="2"/>
    </font>
    <font>
      <b/>
      <i/>
      <sz val="9"/>
      <color rgb="FF000000"/>
      <name val="Arial"/>
      <family val="2"/>
    </font>
    <font>
      <b/>
      <sz val="16"/>
      <color rgb="FF000000"/>
      <name val="Arial"/>
      <family val="2"/>
    </font>
    <font>
      <sz val="24"/>
      <color theme="1"/>
      <name val="Arial"/>
      <family val="2"/>
    </font>
    <font>
      <sz val="9"/>
      <color rgb="FF000000"/>
      <name val="EYInterstate Light"/>
    </font>
    <font>
      <i/>
      <sz val="9"/>
      <color rgb="FF000000"/>
      <name val="EYInterstate Light"/>
    </font>
    <font>
      <sz val="9"/>
      <color rgb="FF000000"/>
      <name val="Calibri"/>
      <family val="2"/>
    </font>
    <font>
      <sz val="9"/>
      <color rgb="FF000000"/>
      <name val="Arial"/>
      <family val="2"/>
    </font>
  </fonts>
  <fills count="20">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2"/>
        <bgColor indexed="64"/>
      </patternFill>
    </fill>
    <fill>
      <patternFill patternType="solid">
        <fgColor theme="0" tint="-4.9989318521683403E-2"/>
        <bgColor indexed="64"/>
      </patternFill>
    </fill>
    <fill>
      <patternFill patternType="solid">
        <fgColor rgb="FF007CC3"/>
        <bgColor indexed="64"/>
      </patternFill>
    </fill>
    <fill>
      <patternFill patternType="solid">
        <fgColor rgb="FFEAB10A"/>
        <bgColor indexed="64"/>
      </patternFill>
    </fill>
    <fill>
      <patternFill patternType="solid">
        <fgColor rgb="FF61B62C"/>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7"/>
        <bgColor indexed="64"/>
      </patternFill>
    </fill>
    <fill>
      <patternFill patternType="solid">
        <fgColor theme="9"/>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theme="7" tint="0.59999389629810485"/>
        <bgColor indexed="64"/>
      </patternFill>
    </fill>
    <fill>
      <patternFill patternType="solid">
        <fgColor theme="1"/>
        <bgColor indexed="64"/>
      </patternFill>
    </fill>
    <fill>
      <patternFill patternType="solid">
        <fgColor theme="0"/>
        <bgColor rgb="FFFFFFFF"/>
      </patternFill>
    </fill>
    <fill>
      <patternFill patternType="solid">
        <fgColor rgb="FFFF0000"/>
        <bgColor indexed="64"/>
      </patternFill>
    </fill>
    <fill>
      <patternFill patternType="solid">
        <fgColor rgb="FFFF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rgb="FF000000"/>
      </left>
      <right style="thin">
        <color rgb="FF000000"/>
      </right>
      <top style="thin">
        <color rgb="FF000000"/>
      </top>
      <bottom style="thin">
        <color rgb="FF000000"/>
      </bottom>
      <diagonal/>
    </border>
  </borders>
  <cellStyleXfs count="5">
    <xf numFmtId="0" fontId="0" fillId="0" borderId="0"/>
    <xf numFmtId="9" fontId="1" fillId="0" borderId="0" applyFont="0" applyFill="0" applyBorder="0" applyAlignment="0" applyProtection="0"/>
    <xf numFmtId="0" fontId="1" fillId="0" borderId="0"/>
    <xf numFmtId="0" fontId="58" fillId="0" borderId="0" applyNumberFormat="0" applyFill="0" applyBorder="0" applyAlignment="0" applyProtection="0"/>
    <xf numFmtId="0" fontId="1" fillId="0" borderId="0"/>
  </cellStyleXfs>
  <cellXfs count="926">
    <xf numFmtId="0" fontId="0" fillId="0" borderId="0" xfId="0"/>
    <xf numFmtId="0" fontId="3" fillId="2" borderId="0" xfId="0" applyFont="1" applyFill="1"/>
    <xf numFmtId="0" fontId="3" fillId="2" borderId="0" xfId="0" applyFont="1" applyFill="1" applyAlignment="1">
      <alignment horizontal="center"/>
    </xf>
    <xf numFmtId="0" fontId="3" fillId="2" borderId="0" xfId="0" applyFont="1" applyFill="1" applyAlignment="1">
      <alignment wrapText="1"/>
    </xf>
    <xf numFmtId="0" fontId="10" fillId="0" borderId="1" xfId="0" applyFont="1" applyBorder="1" applyAlignment="1"/>
    <xf numFmtId="0" fontId="19" fillId="9" borderId="1" xfId="0" applyFont="1" applyFill="1" applyBorder="1" applyAlignment="1">
      <alignment horizontal="center" vertical="center" wrapText="1"/>
    </xf>
    <xf numFmtId="0" fontId="10" fillId="0" borderId="1" xfId="0" applyFont="1" applyBorder="1" applyAlignment="1">
      <alignment horizontal="right"/>
    </xf>
    <xf numFmtId="0" fontId="24" fillId="0" borderId="1" xfId="0" applyFont="1" applyBorder="1" applyAlignment="1"/>
    <xf numFmtId="0" fontId="3" fillId="2" borderId="0" xfId="0" applyFont="1" applyFill="1" applyProtection="1">
      <protection locked="0"/>
    </xf>
    <xf numFmtId="0" fontId="3" fillId="2" borderId="0" xfId="0" applyFont="1" applyFill="1" applyBorder="1" applyProtection="1">
      <protection locked="0"/>
    </xf>
    <xf numFmtId="0" fontId="3" fillId="2" borderId="0" xfId="0" applyFont="1" applyFill="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4" fillId="2" borderId="0" xfId="2" applyFont="1" applyFill="1" applyAlignment="1" applyProtection="1">
      <alignment vertical="center"/>
      <protection locked="0"/>
    </xf>
    <xf numFmtId="0" fontId="3" fillId="11" borderId="6" xfId="0" applyFont="1" applyFill="1" applyBorder="1" applyProtection="1">
      <protection locked="0"/>
    </xf>
    <xf numFmtId="0" fontId="3" fillId="11" borderId="15" xfId="0" applyFont="1" applyFill="1" applyBorder="1" applyProtection="1">
      <protection locked="0"/>
    </xf>
    <xf numFmtId="0" fontId="4" fillId="11" borderId="15" xfId="2" applyFont="1" applyFill="1" applyBorder="1" applyAlignment="1" applyProtection="1">
      <alignment vertical="center"/>
      <protection locked="0"/>
    </xf>
    <xf numFmtId="0" fontId="3" fillId="11" borderId="15" xfId="0" applyFont="1" applyFill="1" applyBorder="1" applyAlignment="1" applyProtection="1">
      <alignment horizontal="center" vertical="center"/>
      <protection locked="0"/>
    </xf>
    <xf numFmtId="0" fontId="3" fillId="11" borderId="7" xfId="0" applyFont="1" applyFill="1" applyBorder="1" applyProtection="1">
      <protection locked="0"/>
    </xf>
    <xf numFmtId="0" fontId="17" fillId="2" borderId="0" xfId="0" applyFont="1" applyFill="1" applyBorder="1" applyAlignment="1" applyProtection="1">
      <alignment horizontal="center" wrapText="1"/>
      <protection locked="0"/>
    </xf>
    <xf numFmtId="0" fontId="17" fillId="12" borderId="6" xfId="0" applyFont="1" applyFill="1" applyBorder="1" applyAlignment="1" applyProtection="1">
      <alignment horizontal="center" wrapText="1"/>
      <protection locked="0"/>
    </xf>
    <xf numFmtId="0" fontId="3" fillId="12" borderId="7" xfId="0" applyFont="1" applyFill="1" applyBorder="1" applyProtection="1">
      <protection locked="0"/>
    </xf>
    <xf numFmtId="0" fontId="3" fillId="11" borderId="8" xfId="0" applyFont="1" applyFill="1" applyBorder="1" applyProtection="1">
      <protection locked="0"/>
    </xf>
    <xf numFmtId="0" fontId="8" fillId="11" borderId="0" xfId="2" applyFont="1" applyFill="1" applyBorder="1" applyProtection="1">
      <protection locked="0"/>
    </xf>
    <xf numFmtId="0" fontId="4" fillId="11" borderId="0" xfId="2" applyFont="1" applyFill="1" applyBorder="1" applyAlignment="1" applyProtection="1">
      <alignment vertical="center"/>
      <protection locked="0"/>
    </xf>
    <xf numFmtId="0" fontId="8" fillId="11" borderId="0" xfId="0" applyFont="1" applyFill="1" applyBorder="1" applyProtection="1">
      <protection locked="0"/>
    </xf>
    <xf numFmtId="0" fontId="3" fillId="11" borderId="0" xfId="0" applyFont="1" applyFill="1" applyBorder="1" applyProtection="1">
      <protection locked="0"/>
    </xf>
    <xf numFmtId="0" fontId="3" fillId="11" borderId="0" xfId="0" applyFont="1" applyFill="1" applyBorder="1" applyAlignment="1" applyProtection="1">
      <alignment horizontal="center" vertical="center"/>
      <protection locked="0"/>
    </xf>
    <xf numFmtId="0" fontId="3" fillId="11" borderId="9" xfId="0" applyFont="1" applyFill="1" applyBorder="1" applyProtection="1">
      <protection locked="0"/>
    </xf>
    <xf numFmtId="0" fontId="17" fillId="12" borderId="8" xfId="0" applyFont="1" applyFill="1" applyBorder="1" applyAlignment="1" applyProtection="1">
      <alignment horizontal="center" wrapText="1"/>
      <protection locked="0"/>
    </xf>
    <xf numFmtId="0" fontId="3" fillId="12" borderId="9" xfId="0" applyFont="1" applyFill="1" applyBorder="1" applyProtection="1">
      <protection locked="0"/>
    </xf>
    <xf numFmtId="0" fontId="3" fillId="12" borderId="0" xfId="0" applyFont="1" applyFill="1" applyBorder="1" applyAlignment="1" applyProtection="1">
      <alignment horizontal="center" vertical="center"/>
      <protection locked="0"/>
    </xf>
    <xf numFmtId="0" fontId="8" fillId="11" borderId="0" xfId="0" applyFont="1" applyFill="1" applyBorder="1" applyAlignment="1" applyProtection="1">
      <alignment horizontal="center" vertical="center"/>
      <protection locked="0"/>
    </xf>
    <xf numFmtId="0" fontId="8" fillId="2" borderId="0" xfId="0" applyFont="1" applyFill="1" applyBorder="1" applyProtection="1">
      <protection locked="0"/>
    </xf>
    <xf numFmtId="0" fontId="3" fillId="11" borderId="10" xfId="0" applyFont="1" applyFill="1" applyBorder="1" applyProtection="1">
      <protection locked="0"/>
    </xf>
    <xf numFmtId="0" fontId="3" fillId="11" borderId="5" xfId="0" applyFont="1" applyFill="1" applyBorder="1" applyProtection="1">
      <protection locked="0"/>
    </xf>
    <xf numFmtId="0" fontId="3" fillId="11" borderId="5" xfId="0" applyFont="1" applyFill="1" applyBorder="1" applyAlignment="1" applyProtection="1">
      <alignment horizontal="center" vertical="center"/>
      <protection locked="0"/>
    </xf>
    <xf numFmtId="0" fontId="3" fillId="11" borderId="11" xfId="0" applyFont="1" applyFill="1" applyBorder="1" applyProtection="1">
      <protection locked="0"/>
    </xf>
    <xf numFmtId="0" fontId="17" fillId="12" borderId="10" xfId="0" applyFont="1" applyFill="1" applyBorder="1" applyAlignment="1" applyProtection="1">
      <alignment horizontal="center" wrapText="1"/>
      <protection locked="0"/>
    </xf>
    <xf numFmtId="0" fontId="17" fillId="12" borderId="5" xfId="0" applyFont="1" applyFill="1" applyBorder="1" applyAlignment="1" applyProtection="1">
      <alignment horizontal="center" wrapText="1"/>
      <protection locked="0"/>
    </xf>
    <xf numFmtId="0" fontId="3" fillId="12" borderId="5" xfId="0" applyFont="1" applyFill="1" applyBorder="1" applyAlignment="1" applyProtection="1">
      <alignment horizontal="center" vertical="center"/>
      <protection locked="0"/>
    </xf>
    <xf numFmtId="0" fontId="3" fillId="12" borderId="11" xfId="0" applyFont="1" applyFill="1" applyBorder="1" applyProtection="1">
      <protection locked="0"/>
    </xf>
    <xf numFmtId="0" fontId="3" fillId="16" borderId="0" xfId="0" applyFont="1" applyFill="1" applyProtection="1">
      <protection locked="0"/>
    </xf>
    <xf numFmtId="0" fontId="3" fillId="16" borderId="0" xfId="0" applyFont="1" applyFill="1" applyBorder="1" applyProtection="1">
      <protection locked="0"/>
    </xf>
    <xf numFmtId="0" fontId="56" fillId="2" borderId="0" xfId="0" applyFont="1" applyFill="1" applyBorder="1" applyAlignment="1" applyProtection="1">
      <alignment horizontal="center" vertical="center"/>
      <protection locked="0"/>
    </xf>
    <xf numFmtId="0" fontId="10" fillId="2" borderId="0" xfId="0" applyFont="1" applyFill="1" applyBorder="1" applyAlignment="1" applyProtection="1">
      <alignment horizontal="right"/>
      <protection locked="0"/>
    </xf>
    <xf numFmtId="0" fontId="6" fillId="5" borderId="8" xfId="0" applyFont="1" applyFill="1" applyBorder="1" applyAlignment="1" applyProtection="1">
      <alignment vertical="center"/>
      <protection locked="0"/>
    </xf>
    <xf numFmtId="0" fontId="3" fillId="5" borderId="0" xfId="0" applyFont="1" applyFill="1" applyBorder="1" applyAlignment="1" applyProtection="1">
      <alignment vertical="center"/>
      <protection locked="0"/>
    </xf>
    <xf numFmtId="0" fontId="6" fillId="5" borderId="0" xfId="0" applyFont="1" applyFill="1" applyBorder="1" applyAlignment="1" applyProtection="1">
      <alignment vertical="center"/>
      <protection locked="0"/>
    </xf>
    <xf numFmtId="0" fontId="6" fillId="5" borderId="9" xfId="0" applyFont="1" applyFill="1" applyBorder="1" applyAlignment="1" applyProtection="1">
      <alignment vertical="center"/>
      <protection locked="0"/>
    </xf>
    <xf numFmtId="0" fontId="6" fillId="2" borderId="0" xfId="0" applyFont="1" applyFill="1" applyBorder="1" applyAlignment="1" applyProtection="1">
      <alignment vertical="center"/>
      <protection locked="0"/>
    </xf>
    <xf numFmtId="0" fontId="3" fillId="5" borderId="8" xfId="0" applyFont="1" applyFill="1" applyBorder="1" applyProtection="1">
      <protection locked="0"/>
    </xf>
    <xf numFmtId="0" fontId="42" fillId="5" borderId="0" xfId="0" applyFont="1" applyFill="1" applyBorder="1" applyAlignment="1" applyProtection="1">
      <alignment horizontal="center"/>
      <protection locked="0"/>
    </xf>
    <xf numFmtId="0" fontId="3" fillId="5" borderId="0" xfId="0" applyFont="1" applyFill="1" applyBorder="1" applyProtection="1">
      <protection locked="0"/>
    </xf>
    <xf numFmtId="0" fontId="3" fillId="5" borderId="0" xfId="0" applyFont="1" applyFill="1" applyBorder="1" applyAlignment="1" applyProtection="1">
      <alignment horizontal="center" vertical="center"/>
      <protection locked="0"/>
    </xf>
    <xf numFmtId="0" fontId="3" fillId="5" borderId="9" xfId="0" applyFont="1" applyFill="1" applyBorder="1" applyProtection="1">
      <protection locked="0"/>
    </xf>
    <xf numFmtId="0" fontId="10" fillId="5" borderId="8" xfId="0" applyFont="1" applyFill="1" applyBorder="1" applyAlignment="1" applyProtection="1">
      <protection locked="0"/>
    </xf>
    <xf numFmtId="0" fontId="77" fillId="5" borderId="0" xfId="0" applyFont="1" applyFill="1" applyBorder="1" applyAlignment="1" applyProtection="1">
      <alignment horizontal="left" vertical="center"/>
      <protection locked="0"/>
    </xf>
    <xf numFmtId="164" fontId="6" fillId="5" borderId="0" xfId="0" applyNumberFormat="1" applyFont="1" applyFill="1" applyBorder="1" applyAlignment="1" applyProtection="1">
      <alignment vertical="center"/>
      <protection locked="0"/>
    </xf>
    <xf numFmtId="0" fontId="42" fillId="5" borderId="0" xfId="0" applyFont="1" applyFill="1" applyBorder="1" applyAlignment="1" applyProtection="1">
      <alignment horizontal="left" vertical="center"/>
      <protection locked="0"/>
    </xf>
    <xf numFmtId="0" fontId="30" fillId="5" borderId="0"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30" fillId="5" borderId="0" xfId="0" applyFont="1" applyFill="1" applyBorder="1" applyAlignment="1" applyProtection="1">
      <alignment vertical="center"/>
      <protection locked="0"/>
    </xf>
    <xf numFmtId="0" fontId="57" fillId="5" borderId="0" xfId="0" applyFont="1" applyFill="1" applyBorder="1" applyAlignment="1" applyProtection="1">
      <alignment horizontal="center" vertical="center"/>
      <protection locked="0"/>
    </xf>
    <xf numFmtId="164" fontId="6" fillId="5" borderId="0" xfId="0" applyNumberFormat="1" applyFont="1" applyFill="1" applyBorder="1" applyAlignment="1" applyProtection="1">
      <alignment horizontal="center" vertical="center"/>
      <protection locked="0"/>
    </xf>
    <xf numFmtId="0" fontId="6" fillId="5" borderId="10" xfId="0" applyFont="1" applyFill="1" applyBorder="1" applyAlignment="1" applyProtection="1">
      <alignment vertical="center"/>
      <protection locked="0"/>
    </xf>
    <xf numFmtId="0" fontId="6" fillId="5" borderId="5" xfId="0" applyFont="1" applyFill="1" applyBorder="1" applyAlignment="1" applyProtection="1">
      <alignment vertical="center"/>
      <protection locked="0"/>
    </xf>
    <xf numFmtId="0" fontId="6" fillId="5" borderId="11" xfId="0" applyFont="1" applyFill="1" applyBorder="1" applyAlignment="1" applyProtection="1">
      <alignment vertical="center"/>
      <protection locked="0"/>
    </xf>
    <xf numFmtId="0" fontId="3" fillId="5" borderId="10" xfId="0" applyFont="1" applyFill="1" applyBorder="1" applyProtection="1">
      <protection locked="0"/>
    </xf>
    <xf numFmtId="0" fontId="3" fillId="5" borderId="5" xfId="0" applyFont="1" applyFill="1" applyBorder="1" applyProtection="1">
      <protection locked="0"/>
    </xf>
    <xf numFmtId="0" fontId="3" fillId="5" borderId="5" xfId="0" applyFont="1" applyFill="1" applyBorder="1" applyAlignment="1" applyProtection="1">
      <alignment horizontal="center" vertical="center"/>
      <protection locked="0"/>
    </xf>
    <xf numFmtId="0" fontId="3" fillId="5" borderId="11" xfId="0" applyFont="1" applyFill="1" applyBorder="1" applyProtection="1">
      <protection locked="0"/>
    </xf>
    <xf numFmtId="0" fontId="3" fillId="5" borderId="0" xfId="0" applyFont="1" applyFill="1" applyAlignment="1" applyProtection="1">
      <alignment horizontal="center"/>
      <protection locked="0"/>
    </xf>
    <xf numFmtId="0" fontId="3" fillId="5" borderId="0" xfId="0" applyFont="1" applyFill="1" applyProtection="1">
      <protection locked="0"/>
    </xf>
    <xf numFmtId="0" fontId="30" fillId="5" borderId="8" xfId="0" applyFont="1" applyFill="1" applyBorder="1" applyProtection="1">
      <protection locked="0"/>
    </xf>
    <xf numFmtId="0" fontId="10" fillId="5" borderId="8" xfId="0" applyFont="1" applyFill="1" applyBorder="1" applyProtection="1">
      <protection locked="0"/>
    </xf>
    <xf numFmtId="0" fontId="39" fillId="5" borderId="8" xfId="0" applyFont="1" applyFill="1" applyBorder="1" applyAlignment="1" applyProtection="1">
      <protection locked="0"/>
    </xf>
    <xf numFmtId="0" fontId="30" fillId="5" borderId="0" xfId="0" applyFont="1" applyFill="1" applyAlignment="1" applyProtection="1">
      <alignment horizontal="left" vertical="center"/>
      <protection locked="0"/>
    </xf>
    <xf numFmtId="0" fontId="6" fillId="5" borderId="0" xfId="0" applyFont="1" applyFill="1" applyAlignment="1" applyProtection="1">
      <alignment vertical="center"/>
      <protection locked="0"/>
    </xf>
    <xf numFmtId="0" fontId="30" fillId="5" borderId="0" xfId="0" applyFont="1" applyFill="1" applyBorder="1" applyAlignment="1" applyProtection="1">
      <alignment horizontal="left" vertical="center"/>
      <protection locked="0"/>
    </xf>
    <xf numFmtId="0" fontId="3" fillId="5" borderId="0" xfId="0" applyFont="1" applyFill="1" applyAlignment="1" applyProtection="1">
      <alignment horizontal="left" vertical="center"/>
      <protection locked="0"/>
    </xf>
    <xf numFmtId="0" fontId="3" fillId="5" borderId="0" xfId="0" applyFont="1" applyFill="1" applyAlignment="1" applyProtection="1">
      <alignment horizontal="left" vertical="center" wrapText="1"/>
      <protection locked="0"/>
    </xf>
    <xf numFmtId="0" fontId="30" fillId="5" borderId="0" xfId="0" applyFont="1" applyFill="1" applyBorder="1" applyAlignment="1" applyProtection="1">
      <alignment vertical="center" wrapText="1"/>
      <protection locked="0"/>
    </xf>
    <xf numFmtId="0" fontId="3" fillId="5" borderId="0" xfId="0" applyFont="1" applyFill="1" applyAlignment="1" applyProtection="1">
      <alignment vertical="center"/>
      <protection locked="0"/>
    </xf>
    <xf numFmtId="0" fontId="30" fillId="5" borderId="0" xfId="0" applyFont="1" applyFill="1" applyBorder="1" applyProtection="1">
      <protection locked="0"/>
    </xf>
    <xf numFmtId="0" fontId="3" fillId="5" borderId="6" xfId="0" applyFont="1" applyFill="1" applyBorder="1" applyProtection="1">
      <protection locked="0"/>
    </xf>
    <xf numFmtId="0" fontId="3" fillId="5" borderId="15" xfId="0" applyFont="1" applyFill="1" applyBorder="1" applyProtection="1">
      <protection locked="0"/>
    </xf>
    <xf numFmtId="0" fontId="3" fillId="5" borderId="15" xfId="0" applyFont="1" applyFill="1" applyBorder="1" applyAlignment="1" applyProtection="1">
      <alignment horizontal="center" vertical="center"/>
      <protection locked="0"/>
    </xf>
    <xf numFmtId="0" fontId="3" fillId="5" borderId="7" xfId="0" applyFont="1" applyFill="1" applyBorder="1" applyProtection="1">
      <protection locked="0"/>
    </xf>
    <xf numFmtId="0" fontId="60" fillId="5" borderId="0" xfId="0" applyFont="1" applyFill="1" applyBorder="1" applyAlignment="1" applyProtection="1">
      <alignment horizontal="center" vertical="center"/>
      <protection locked="0"/>
    </xf>
    <xf numFmtId="0" fontId="62" fillId="5" borderId="0" xfId="0" applyFont="1" applyFill="1" applyBorder="1" applyAlignment="1" applyProtection="1">
      <alignment vertical="center"/>
      <protection locked="0"/>
    </xf>
    <xf numFmtId="0" fontId="62" fillId="5" borderId="0" xfId="0" applyFont="1" applyFill="1" applyBorder="1" applyAlignment="1" applyProtection="1">
      <alignment horizontal="center" vertical="center"/>
      <protection locked="0"/>
    </xf>
    <xf numFmtId="0" fontId="3" fillId="5" borderId="16" xfId="0" applyFont="1" applyFill="1" applyBorder="1" applyProtection="1">
      <protection locked="0"/>
    </xf>
    <xf numFmtId="0" fontId="3" fillId="5" borderId="17" xfId="0" applyFont="1" applyFill="1" applyBorder="1" applyProtection="1">
      <protection locked="0"/>
    </xf>
    <xf numFmtId="0" fontId="3" fillId="5" borderId="17" xfId="0" applyFont="1" applyFill="1" applyBorder="1" applyAlignment="1" applyProtection="1">
      <alignment horizontal="center" vertical="center"/>
      <protection locked="0"/>
    </xf>
    <xf numFmtId="0" fontId="3" fillId="5" borderId="18" xfId="0" applyFont="1" applyFill="1" applyBorder="1" applyProtection="1">
      <protection locked="0"/>
    </xf>
    <xf numFmtId="0" fontId="8" fillId="2" borderId="0" xfId="0" applyFont="1" applyFill="1" applyBorder="1" applyAlignment="1" applyProtection="1">
      <alignment horizontal="left" vertical="center"/>
      <protection locked="0"/>
    </xf>
    <xf numFmtId="0" fontId="66" fillId="2" borderId="0" xfId="0" applyFont="1" applyFill="1" applyBorder="1" applyAlignment="1" applyProtection="1">
      <alignment horizontal="left"/>
      <protection locked="0"/>
    </xf>
    <xf numFmtId="0" fontId="66" fillId="2" borderId="0" xfId="0" applyFont="1" applyFill="1" applyBorder="1" applyAlignment="1" applyProtection="1">
      <alignment horizontal="center" vertical="center"/>
      <protection locked="0"/>
    </xf>
    <xf numFmtId="0" fontId="41" fillId="2" borderId="0" xfId="0" applyFont="1" applyFill="1" applyBorder="1" applyAlignment="1" applyProtection="1">
      <alignment horizontal="left"/>
      <protection locked="0"/>
    </xf>
    <xf numFmtId="0" fontId="8" fillId="2" borderId="0" xfId="0" applyFont="1" applyFill="1" applyBorder="1" applyAlignment="1" applyProtection="1">
      <protection locked="0"/>
    </xf>
    <xf numFmtId="9" fontId="8" fillId="2" borderId="0" xfId="0" applyNumberFormat="1" applyFont="1" applyFill="1" applyBorder="1" applyAlignment="1" applyProtection="1">
      <alignment horizontal="center" vertical="center"/>
      <protection locked="0"/>
    </xf>
    <xf numFmtId="9" fontId="8" fillId="2" borderId="0" xfId="0" applyNumberFormat="1" applyFont="1" applyFill="1" applyBorder="1" applyAlignment="1" applyProtection="1">
      <alignment horizontal="left" vertical="center"/>
      <protection locked="0"/>
    </xf>
    <xf numFmtId="0" fontId="8" fillId="2" borderId="0" xfId="0" applyFont="1" applyFill="1" applyBorder="1" applyAlignment="1" applyProtection="1">
      <alignment horizontal="center" vertical="center"/>
      <protection locked="0"/>
    </xf>
    <xf numFmtId="0" fontId="6" fillId="5" borderId="8" xfId="0" applyFont="1" applyFill="1" applyBorder="1" applyProtection="1">
      <protection locked="0"/>
    </xf>
    <xf numFmtId="0" fontId="6" fillId="5" borderId="0" xfId="0" applyFont="1" applyFill="1" applyBorder="1" applyProtection="1">
      <protection locked="0"/>
    </xf>
    <xf numFmtId="0" fontId="6" fillId="5" borderId="9" xfId="0" applyFont="1" applyFill="1" applyBorder="1" applyProtection="1">
      <protection locked="0"/>
    </xf>
    <xf numFmtId="0" fontId="6" fillId="2" borderId="0" xfId="0" applyFont="1" applyFill="1" applyProtection="1">
      <protection locked="0"/>
    </xf>
    <xf numFmtId="0" fontId="3" fillId="2" borderId="0" xfId="0" applyFont="1" applyFill="1" applyAlignment="1" applyProtection="1">
      <alignment horizontal="center"/>
      <protection locked="0"/>
    </xf>
    <xf numFmtId="0" fontId="11" fillId="2" borderId="0" xfId="0" applyFont="1" applyFill="1" applyBorder="1" applyAlignment="1" applyProtection="1">
      <alignment vertical="center" wrapText="1"/>
      <protection locked="0"/>
    </xf>
    <xf numFmtId="0" fontId="11" fillId="2" borderId="0"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protection locked="0"/>
    </xf>
    <xf numFmtId="0" fontId="13" fillId="2" borderId="0" xfId="0" applyFont="1" applyFill="1" applyBorder="1" applyAlignment="1" applyProtection="1">
      <alignment vertical="top" wrapText="1"/>
      <protection locked="0"/>
    </xf>
    <xf numFmtId="0" fontId="13" fillId="2" borderId="0" xfId="0" applyFont="1" applyFill="1" applyBorder="1" applyAlignment="1" applyProtection="1">
      <alignment horizontal="left" vertical="top" wrapText="1"/>
      <protection locked="0"/>
    </xf>
    <xf numFmtId="0" fontId="14" fillId="0" borderId="0" xfId="0" applyFont="1" applyFill="1" applyBorder="1" applyAlignment="1" applyProtection="1">
      <alignment vertical="top" wrapText="1"/>
      <protection locked="0"/>
    </xf>
    <xf numFmtId="0" fontId="15" fillId="0" borderId="0" xfId="0" applyFont="1" applyFill="1" applyBorder="1" applyAlignment="1" applyProtection="1">
      <alignment vertical="top" wrapText="1"/>
      <protection locked="0"/>
    </xf>
    <xf numFmtId="0" fontId="8" fillId="0" borderId="0" xfId="0" applyFont="1" applyFill="1" applyBorder="1" applyAlignment="1" applyProtection="1">
      <alignment horizontal="center" vertical="center"/>
      <protection locked="0"/>
    </xf>
    <xf numFmtId="0" fontId="27" fillId="0" borderId="0" xfId="0" applyFont="1" applyFill="1" applyBorder="1" applyAlignment="1" applyProtection="1">
      <alignment vertical="center"/>
      <protection locked="0"/>
    </xf>
    <xf numFmtId="0" fontId="27" fillId="0" borderId="0" xfId="0" applyFont="1" applyFill="1" applyBorder="1" applyAlignment="1" applyProtection="1">
      <alignment horizontal="center" vertical="center"/>
      <protection locked="0"/>
    </xf>
    <xf numFmtId="0" fontId="14"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top" wrapText="1"/>
      <protection locked="0"/>
    </xf>
    <xf numFmtId="0" fontId="15" fillId="0" borderId="0" xfId="0" applyFont="1" applyFill="1" applyBorder="1" applyAlignment="1" applyProtection="1">
      <alignment horizontal="center" vertical="center" wrapText="1"/>
      <protection locked="0"/>
    </xf>
    <xf numFmtId="0" fontId="3" fillId="2" borderId="0" xfId="0" applyFont="1" applyFill="1" applyAlignment="1" applyProtection="1">
      <alignment vertical="top"/>
      <protection locked="0"/>
    </xf>
    <xf numFmtId="0" fontId="0" fillId="0" borderId="0" xfId="0" applyAlignment="1" applyProtection="1">
      <alignment vertical="top"/>
      <protection locked="0"/>
    </xf>
    <xf numFmtId="0" fontId="4" fillId="2" borderId="0" xfId="2" applyFont="1" applyFill="1" applyAlignment="1" applyProtection="1">
      <alignment vertical="top"/>
      <protection locked="0"/>
    </xf>
    <xf numFmtId="0" fontId="8" fillId="11" borderId="2" xfId="2" applyFont="1" applyFill="1" applyBorder="1" applyAlignment="1" applyProtection="1">
      <alignment vertical="top"/>
      <protection locked="0"/>
    </xf>
    <xf numFmtId="0" fontId="4" fillId="11" borderId="4" xfId="2" applyFont="1" applyFill="1" applyBorder="1" applyAlignment="1" applyProtection="1">
      <alignment vertical="top"/>
      <protection locked="0"/>
    </xf>
    <xf numFmtId="0" fontId="8" fillId="2" borderId="0" xfId="0" applyFont="1" applyFill="1" applyAlignment="1" applyProtection="1">
      <alignment vertical="top"/>
      <protection locked="0"/>
    </xf>
    <xf numFmtId="0" fontId="8" fillId="11" borderId="2" xfId="0" applyFont="1" applyFill="1" applyBorder="1" applyAlignment="1" applyProtection="1">
      <alignment vertical="top"/>
      <protection locked="0"/>
    </xf>
    <xf numFmtId="0" fontId="8" fillId="11" borderId="4" xfId="0" applyFont="1" applyFill="1" applyBorder="1" applyAlignment="1" applyProtection="1">
      <alignment vertical="top"/>
      <protection locked="0"/>
    </xf>
    <xf numFmtId="0" fontId="8" fillId="2" borderId="3" xfId="0" applyFont="1" applyFill="1" applyBorder="1" applyAlignment="1" applyProtection="1">
      <alignment vertical="top"/>
      <protection locked="0"/>
    </xf>
    <xf numFmtId="0" fontId="8" fillId="2" borderId="4" xfId="0" applyFont="1" applyFill="1" applyBorder="1" applyAlignment="1" applyProtection="1">
      <alignment vertical="top"/>
      <protection locked="0"/>
    </xf>
    <xf numFmtId="0" fontId="8" fillId="11" borderId="4" xfId="2" applyFont="1" applyFill="1" applyBorder="1" applyAlignment="1" applyProtection="1">
      <alignment vertical="top"/>
      <protection locked="0"/>
    </xf>
    <xf numFmtId="0" fontId="8" fillId="11" borderId="8" xfId="0" applyFont="1" applyFill="1" applyBorder="1" applyAlignment="1" applyProtection="1">
      <alignment vertical="top"/>
      <protection locked="0"/>
    </xf>
    <xf numFmtId="0" fontId="8" fillId="11" borderId="9" xfId="0" applyFont="1" applyFill="1" applyBorder="1" applyAlignment="1" applyProtection="1">
      <alignment vertical="top"/>
      <protection locked="0"/>
    </xf>
    <xf numFmtId="0" fontId="8" fillId="11" borderId="10" xfId="2" applyFont="1" applyFill="1" applyBorder="1" applyAlignment="1" applyProtection="1">
      <alignment vertical="top"/>
      <protection locked="0"/>
    </xf>
    <xf numFmtId="0" fontId="8" fillId="11" borderId="11" xfId="2" applyFont="1" applyFill="1" applyBorder="1" applyAlignment="1" applyProtection="1">
      <alignment vertical="top"/>
      <protection locked="0"/>
    </xf>
    <xf numFmtId="0" fontId="8" fillId="2" borderId="5" xfId="0" applyFont="1" applyFill="1" applyBorder="1" applyAlignment="1" applyProtection="1">
      <alignment vertical="top"/>
      <protection locked="0"/>
    </xf>
    <xf numFmtId="0" fontId="8" fillId="2" borderId="11" xfId="0" applyFont="1" applyFill="1" applyBorder="1" applyAlignment="1" applyProtection="1">
      <alignment vertical="top"/>
      <protection locked="0"/>
    </xf>
    <xf numFmtId="0" fontId="8" fillId="11" borderId="10" xfId="0" applyFont="1" applyFill="1" applyBorder="1" applyAlignment="1" applyProtection="1">
      <alignment vertical="top"/>
      <protection locked="0"/>
    </xf>
    <xf numFmtId="0" fontId="8" fillId="11" borderId="11" xfId="0" applyFont="1" applyFill="1" applyBorder="1" applyAlignment="1" applyProtection="1">
      <alignment vertical="top"/>
      <protection locked="0"/>
    </xf>
    <xf numFmtId="0" fontId="3" fillId="2" borderId="3" xfId="0" applyFont="1" applyFill="1" applyBorder="1" applyAlignment="1" applyProtection="1">
      <alignment vertical="top"/>
      <protection locked="0"/>
    </xf>
    <xf numFmtId="0" fontId="3" fillId="2" borderId="4" xfId="0" applyFont="1" applyFill="1" applyBorder="1" applyAlignment="1" applyProtection="1">
      <alignment vertical="top"/>
      <protection locked="0"/>
    </xf>
    <xf numFmtId="0" fontId="3" fillId="2" borderId="5" xfId="0" applyFont="1" applyFill="1" applyBorder="1" applyAlignment="1" applyProtection="1">
      <alignment vertical="top"/>
      <protection locked="0"/>
    </xf>
    <xf numFmtId="0" fontId="3" fillId="2" borderId="11" xfId="0" applyFont="1" applyFill="1" applyBorder="1" applyAlignment="1" applyProtection="1">
      <alignment vertical="top"/>
      <protection locked="0"/>
    </xf>
    <xf numFmtId="0" fontId="8" fillId="2" borderId="0" xfId="2" applyFont="1" applyFill="1" applyAlignment="1" applyProtection="1">
      <alignment vertical="top"/>
      <protection locked="0"/>
    </xf>
    <xf numFmtId="0" fontId="6" fillId="4" borderId="1" xfId="0" applyFont="1" applyFill="1" applyBorder="1" applyAlignment="1" applyProtection="1">
      <alignment horizontal="center" vertical="top" wrapText="1"/>
      <protection locked="0"/>
    </xf>
    <xf numFmtId="0" fontId="3" fillId="2" borderId="1" xfId="0" applyFont="1" applyFill="1" applyBorder="1" applyAlignment="1" applyProtection="1">
      <alignment vertical="top" wrapText="1"/>
      <protection locked="0"/>
    </xf>
    <xf numFmtId="0" fontId="20" fillId="2" borderId="0" xfId="0" applyFont="1" applyFill="1" applyAlignment="1" applyProtection="1">
      <alignment vertical="top"/>
      <protection locked="0"/>
    </xf>
    <xf numFmtId="0" fontId="11" fillId="3" borderId="1" xfId="0" applyFont="1" applyFill="1" applyBorder="1" applyAlignment="1" applyProtection="1">
      <alignment horizontal="center" vertical="top" wrapText="1"/>
      <protection locked="0"/>
    </xf>
    <xf numFmtId="0" fontId="32" fillId="0" borderId="1" xfId="0" applyFont="1" applyBorder="1" applyAlignment="1" applyProtection="1">
      <alignment horizontal="center" vertical="top" wrapText="1"/>
      <protection locked="0"/>
    </xf>
    <xf numFmtId="0" fontId="50" fillId="2" borderId="1" xfId="0" applyFont="1" applyFill="1" applyBorder="1" applyAlignment="1" applyProtection="1">
      <alignment horizontal="center" vertical="top" wrapText="1"/>
    </xf>
    <xf numFmtId="9" fontId="3" fillId="2" borderId="1" xfId="0" applyNumberFormat="1" applyFont="1" applyFill="1" applyBorder="1" applyAlignment="1" applyProtection="1">
      <alignment horizontal="center" vertical="top" wrapText="1"/>
    </xf>
    <xf numFmtId="0" fontId="20" fillId="2" borderId="0" xfId="0" applyFont="1" applyFill="1" applyAlignment="1" applyProtection="1">
      <alignment vertical="top"/>
    </xf>
    <xf numFmtId="0" fontId="34" fillId="2" borderId="0" xfId="0" applyFont="1" applyFill="1" applyAlignment="1" applyProtection="1">
      <alignment vertical="top"/>
      <protection locked="0"/>
    </xf>
    <xf numFmtId="0" fontId="33" fillId="2" borderId="0" xfId="2" applyFont="1" applyFill="1" applyAlignment="1" applyProtection="1">
      <alignment vertical="top"/>
      <protection locked="0"/>
    </xf>
    <xf numFmtId="0" fontId="35" fillId="2" borderId="3" xfId="0" applyFont="1" applyFill="1" applyBorder="1" applyAlignment="1" applyProtection="1">
      <alignment vertical="top"/>
      <protection locked="0"/>
    </xf>
    <xf numFmtId="0" fontId="34" fillId="2" borderId="3" xfId="0" applyFont="1" applyFill="1" applyBorder="1" applyAlignment="1" applyProtection="1">
      <alignment vertical="top"/>
      <protection locked="0"/>
    </xf>
    <xf numFmtId="0" fontId="34" fillId="2" borderId="4" xfId="0" applyFont="1" applyFill="1" applyBorder="1" applyAlignment="1" applyProtection="1">
      <alignment vertical="top"/>
      <protection locked="0"/>
    </xf>
    <xf numFmtId="0" fontId="16" fillId="0" borderId="1" xfId="0" applyFont="1" applyBorder="1" applyAlignment="1" applyProtection="1">
      <alignment vertical="top" wrapText="1"/>
      <protection locked="0"/>
    </xf>
    <xf numFmtId="0" fontId="3" fillId="2" borderId="0" xfId="0" applyFont="1" applyFill="1" applyBorder="1" applyAlignment="1" applyProtection="1">
      <alignment vertical="top"/>
      <protection locked="0"/>
    </xf>
    <xf numFmtId="9" fontId="34" fillId="2" borderId="1" xfId="0" applyNumberFormat="1" applyFont="1" applyFill="1" applyBorder="1" applyAlignment="1" applyProtection="1">
      <alignment horizontal="center" vertical="top" wrapText="1"/>
    </xf>
    <xf numFmtId="0" fontId="36" fillId="4" borderId="1" xfId="0" applyFont="1" applyFill="1" applyBorder="1" applyAlignment="1" applyProtection="1">
      <alignment horizontal="center" vertical="top" wrapText="1"/>
      <protection locked="0"/>
    </xf>
    <xf numFmtId="0" fontId="3" fillId="11" borderId="10" xfId="0" applyFont="1" applyFill="1" applyBorder="1" applyAlignment="1" applyProtection="1">
      <alignment vertical="top"/>
      <protection locked="0"/>
    </xf>
    <xf numFmtId="0" fontId="3" fillId="11" borderId="11" xfId="0" applyFont="1" applyFill="1" applyBorder="1" applyAlignment="1" applyProtection="1">
      <alignment vertical="top"/>
      <protection locked="0"/>
    </xf>
    <xf numFmtId="0" fontId="54" fillId="0" borderId="1" xfId="0" applyFont="1" applyBorder="1" applyAlignment="1" applyProtection="1">
      <alignment vertical="top" wrapText="1"/>
      <protection locked="0"/>
    </xf>
    <xf numFmtId="0" fontId="48" fillId="3" borderId="1" xfId="0" applyFont="1" applyFill="1" applyBorder="1" applyAlignment="1" applyProtection="1">
      <alignment horizontal="center" vertical="top" wrapText="1"/>
      <protection locked="0"/>
    </xf>
    <xf numFmtId="0" fontId="51" fillId="2" borderId="0" xfId="0" applyFont="1" applyFill="1" applyAlignment="1" applyProtection="1">
      <alignment horizontal="center" vertical="top"/>
      <protection locked="0"/>
    </xf>
    <xf numFmtId="0" fontId="46" fillId="5" borderId="1" xfId="0" applyFont="1" applyFill="1" applyBorder="1" applyAlignment="1" applyProtection="1">
      <alignment horizontal="left" vertical="top" wrapText="1"/>
      <protection locked="0"/>
    </xf>
    <xf numFmtId="0" fontId="51" fillId="2" borderId="0" xfId="0" applyFont="1" applyFill="1" applyAlignment="1" applyProtection="1">
      <alignment vertical="top"/>
      <protection locked="0"/>
    </xf>
    <xf numFmtId="0" fontId="45" fillId="0" borderId="1" xfId="0" applyFont="1" applyBorder="1" applyAlignment="1" applyProtection="1">
      <alignment vertical="top" wrapText="1"/>
      <protection locked="0"/>
    </xf>
    <xf numFmtId="9" fontId="37" fillId="0" borderId="0" xfId="1" applyFont="1" applyBorder="1" applyAlignment="1" applyProtection="1">
      <alignment horizontal="center" vertical="top" wrapText="1"/>
      <protection locked="0"/>
    </xf>
    <xf numFmtId="0" fontId="72" fillId="11" borderId="2" xfId="2" applyFont="1" applyFill="1" applyBorder="1" applyAlignment="1" applyProtection="1">
      <alignment vertical="top"/>
      <protection locked="0"/>
    </xf>
    <xf numFmtId="0" fontId="71" fillId="11" borderId="4" xfId="2" applyFont="1" applyFill="1" applyBorder="1" applyAlignment="1" applyProtection="1">
      <alignment vertical="top"/>
      <protection locked="0"/>
    </xf>
    <xf numFmtId="0" fontId="70" fillId="2" borderId="0" xfId="0" applyFont="1" applyFill="1" applyAlignment="1" applyProtection="1">
      <alignment vertical="top"/>
      <protection locked="0"/>
    </xf>
    <xf numFmtId="0" fontId="72" fillId="11" borderId="2" xfId="0" applyFont="1" applyFill="1" applyBorder="1" applyAlignment="1" applyProtection="1">
      <alignment vertical="top"/>
      <protection locked="0"/>
    </xf>
    <xf numFmtId="0" fontId="72" fillId="11" borderId="4" xfId="0" applyFont="1" applyFill="1" applyBorder="1" applyAlignment="1" applyProtection="1">
      <alignment vertical="top"/>
      <protection locked="0"/>
    </xf>
    <xf numFmtId="0" fontId="72" fillId="2" borderId="0" xfId="0" applyFont="1" applyFill="1" applyAlignment="1" applyProtection="1">
      <alignment vertical="top"/>
      <protection locked="0"/>
    </xf>
    <xf numFmtId="0" fontId="72" fillId="11" borderId="4" xfId="2" applyFont="1" applyFill="1" applyBorder="1" applyAlignment="1" applyProtection="1">
      <alignment vertical="top"/>
      <protection locked="0"/>
    </xf>
    <xf numFmtId="0" fontId="72" fillId="11" borderId="8" xfId="0" applyFont="1" applyFill="1" applyBorder="1" applyAlignment="1" applyProtection="1">
      <alignment vertical="top"/>
      <protection locked="0"/>
    </xf>
    <xf numFmtId="0" fontId="72" fillId="11" borderId="9" xfId="0" applyFont="1" applyFill="1" applyBorder="1" applyAlignment="1" applyProtection="1">
      <alignment vertical="top"/>
      <protection locked="0"/>
    </xf>
    <xf numFmtId="0" fontId="72" fillId="11" borderId="10" xfId="2" applyFont="1" applyFill="1" applyBorder="1" applyAlignment="1" applyProtection="1">
      <alignment vertical="top"/>
      <protection locked="0"/>
    </xf>
    <xf numFmtId="0" fontId="72" fillId="11" borderId="11" xfId="2" applyFont="1" applyFill="1" applyBorder="1" applyAlignment="1" applyProtection="1">
      <alignment vertical="top"/>
      <protection locked="0"/>
    </xf>
    <xf numFmtId="0" fontId="70" fillId="11" borderId="10" xfId="0" applyFont="1" applyFill="1" applyBorder="1" applyAlignment="1" applyProtection="1">
      <alignment vertical="top"/>
      <protection locked="0"/>
    </xf>
    <xf numFmtId="0" fontId="70" fillId="11" borderId="11" xfId="0" applyFont="1" applyFill="1" applyBorder="1" applyAlignment="1" applyProtection="1">
      <alignment vertical="top"/>
      <protection locked="0"/>
    </xf>
    <xf numFmtId="0" fontId="8" fillId="2" borderId="2" xfId="0" applyFont="1" applyFill="1" applyBorder="1" applyAlignment="1" applyProtection="1">
      <alignment vertical="top"/>
      <protection locked="0"/>
    </xf>
    <xf numFmtId="0" fontId="49" fillId="0" borderId="1" xfId="0" applyFont="1" applyBorder="1" applyAlignment="1" applyProtection="1">
      <alignment vertical="top" wrapText="1"/>
      <protection locked="0"/>
    </xf>
    <xf numFmtId="0" fontId="3" fillId="2" borderId="1" xfId="0" applyFont="1" applyFill="1" applyBorder="1" applyAlignment="1" applyProtection="1">
      <alignment vertical="top"/>
      <protection locked="0"/>
    </xf>
    <xf numFmtId="0" fontId="6" fillId="0" borderId="0" xfId="0" applyFont="1" applyFill="1" applyBorder="1" applyAlignment="1" applyProtection="1">
      <alignment horizontal="center" vertical="top" wrapText="1"/>
      <protection locked="0"/>
    </xf>
    <xf numFmtId="0" fontId="25" fillId="2" borderId="0" xfId="0" applyFont="1" applyFill="1" applyBorder="1" applyAlignment="1" applyProtection="1">
      <alignment horizontal="center" vertical="top" wrapText="1"/>
      <protection locked="0"/>
    </xf>
    <xf numFmtId="0" fontId="15" fillId="0" borderId="1" xfId="0" applyNumberFormat="1" applyFont="1" applyBorder="1" applyAlignment="1" applyProtection="1">
      <alignment horizontal="left" vertical="top" wrapText="1"/>
    </xf>
    <xf numFmtId="3" fontId="27" fillId="2" borderId="1" xfId="0" applyNumberFormat="1" applyFont="1" applyFill="1" applyBorder="1" applyAlignment="1" applyProtection="1">
      <alignment horizontal="center" vertical="top"/>
    </xf>
    <xf numFmtId="0" fontId="27" fillId="2" borderId="1" xfId="0" applyFont="1" applyFill="1" applyBorder="1" applyAlignment="1" applyProtection="1">
      <alignment horizontal="center" vertical="top" wrapText="1"/>
    </xf>
    <xf numFmtId="0" fontId="36" fillId="0" borderId="0" xfId="0" applyFont="1" applyAlignment="1" applyProtection="1">
      <alignment horizontal="center" vertical="top" wrapText="1"/>
      <protection locked="0"/>
    </xf>
    <xf numFmtId="0" fontId="8" fillId="2" borderId="1" xfId="0" applyFont="1" applyFill="1" applyBorder="1" applyAlignment="1" applyProtection="1">
      <alignment horizontal="center" vertical="center" wrapText="1"/>
      <protection locked="0"/>
    </xf>
    <xf numFmtId="0" fontId="8" fillId="11" borderId="3" xfId="2" applyFont="1" applyFill="1" applyBorder="1" applyAlignment="1" applyProtection="1">
      <alignment vertical="top"/>
      <protection locked="0"/>
    </xf>
    <xf numFmtId="0" fontId="8" fillId="2" borderId="2" xfId="0" applyNumberFormat="1" applyFont="1" applyFill="1" applyBorder="1" applyAlignment="1" applyProtection="1">
      <alignment horizontal="center" vertical="top" wrapText="1"/>
    </xf>
    <xf numFmtId="0" fontId="25" fillId="2" borderId="0" xfId="0" applyFont="1" applyFill="1" applyAlignment="1" applyProtection="1">
      <alignment horizontal="center" vertical="top" wrapText="1"/>
      <protection locked="0"/>
    </xf>
    <xf numFmtId="0" fontId="3" fillId="2" borderId="8" xfId="0" applyFont="1" applyFill="1" applyBorder="1" applyAlignment="1" applyProtection="1">
      <alignment vertical="top"/>
      <protection locked="0"/>
    </xf>
    <xf numFmtId="0" fontId="8" fillId="2" borderId="8" xfId="0" applyFont="1" applyFill="1" applyBorder="1" applyAlignment="1" applyProtection="1">
      <alignment vertical="top"/>
      <protection locked="0"/>
    </xf>
    <xf numFmtId="0" fontId="72" fillId="11" borderId="10" xfId="0" applyFont="1" applyFill="1" applyBorder="1" applyAlignment="1" applyProtection="1">
      <alignment vertical="top"/>
      <protection locked="0"/>
    </xf>
    <xf numFmtId="0" fontId="72" fillId="11" borderId="11" xfId="0" applyFont="1" applyFill="1" applyBorder="1" applyAlignment="1" applyProtection="1">
      <alignment vertical="top"/>
      <protection locked="0"/>
    </xf>
    <xf numFmtId="0" fontId="6" fillId="2" borderId="0" xfId="0" applyFont="1" applyFill="1" applyAlignment="1" applyProtection="1">
      <alignment vertical="top"/>
      <protection locked="0"/>
    </xf>
    <xf numFmtId="0" fontId="12" fillId="0" borderId="0" xfId="0" applyFont="1" applyFill="1" applyBorder="1" applyAlignment="1" applyProtection="1">
      <alignment horizontal="center" vertical="top" wrapText="1"/>
      <protection locked="0"/>
    </xf>
    <xf numFmtId="0" fontId="6" fillId="2" borderId="1" xfId="0" applyFont="1" applyFill="1" applyBorder="1" applyAlignment="1" applyProtection="1">
      <alignment horizontal="center" vertical="top"/>
      <protection locked="0"/>
    </xf>
    <xf numFmtId="0" fontId="6" fillId="2" borderId="0" xfId="0" applyFont="1" applyFill="1" applyBorder="1" applyAlignment="1" applyProtection="1">
      <alignment vertical="top"/>
      <protection locked="0"/>
    </xf>
    <xf numFmtId="0" fontId="13" fillId="0" borderId="0" xfId="0" applyFont="1" applyFill="1" applyBorder="1" applyAlignment="1" applyProtection="1">
      <alignment horizontal="left" vertical="top" wrapText="1"/>
      <protection locked="0"/>
    </xf>
    <xf numFmtId="9" fontId="30" fillId="2" borderId="1" xfId="0" applyNumberFormat="1" applyFont="1" applyFill="1" applyBorder="1" applyAlignment="1" applyProtection="1">
      <alignment horizontal="center" vertical="top"/>
      <protection locked="0"/>
    </xf>
    <xf numFmtId="0" fontId="3" fillId="0" borderId="0" xfId="0" applyFont="1" applyAlignment="1" applyProtection="1">
      <alignment vertical="top" wrapText="1"/>
      <protection locked="0"/>
    </xf>
    <xf numFmtId="3" fontId="30" fillId="0" borderId="0" xfId="0" applyNumberFormat="1" applyFont="1" applyAlignment="1" applyProtection="1">
      <alignment horizontal="center" vertical="top" wrapText="1"/>
      <protection locked="0"/>
    </xf>
    <xf numFmtId="0" fontId="25" fillId="2" borderId="0" xfId="0" applyFont="1" applyFill="1" applyBorder="1" applyAlignment="1" applyProtection="1">
      <alignment vertical="top" wrapText="1"/>
      <protection locked="0"/>
    </xf>
    <xf numFmtId="3" fontId="30" fillId="0" borderId="1" xfId="0" applyNumberFormat="1" applyFont="1" applyBorder="1" applyAlignment="1" applyProtection="1">
      <alignment horizontal="center" vertical="top" wrapText="1"/>
      <protection locked="0"/>
    </xf>
    <xf numFmtId="0" fontId="25" fillId="2" borderId="0" xfId="0" applyFont="1" applyFill="1" applyAlignment="1" applyProtection="1">
      <alignment vertical="top" wrapText="1"/>
      <protection locked="0"/>
    </xf>
    <xf numFmtId="0" fontId="41" fillId="9" borderId="1" xfId="0" applyFont="1" applyFill="1" applyBorder="1" applyAlignment="1" applyProtection="1">
      <alignment horizontal="center" vertical="top"/>
      <protection locked="0"/>
    </xf>
    <xf numFmtId="0" fontId="3" fillId="0" borderId="0" xfId="0" applyFont="1" applyAlignment="1" applyProtection="1">
      <alignment vertical="top"/>
      <protection locked="0"/>
    </xf>
    <xf numFmtId="3" fontId="30" fillId="0" borderId="0" xfId="0" applyNumberFormat="1" applyFont="1" applyAlignment="1" applyProtection="1">
      <alignment horizontal="center" vertical="top"/>
      <protection locked="0"/>
    </xf>
    <xf numFmtId="3" fontId="3" fillId="0" borderId="0" xfId="0" applyNumberFormat="1" applyFont="1" applyAlignment="1" applyProtection="1">
      <alignment vertical="top"/>
      <protection locked="0"/>
    </xf>
    <xf numFmtId="3" fontId="30" fillId="2" borderId="1" xfId="0" applyNumberFormat="1" applyFont="1" applyFill="1" applyBorder="1" applyAlignment="1" applyProtection="1">
      <alignment horizontal="left" vertical="top"/>
      <protection locked="0"/>
    </xf>
    <xf numFmtId="0" fontId="10" fillId="2" borderId="0" xfId="0" applyFont="1" applyFill="1" applyAlignment="1" applyProtection="1">
      <alignment vertical="top" wrapText="1"/>
      <protection locked="0"/>
    </xf>
    <xf numFmtId="3" fontId="30" fillId="2" borderId="1" xfId="0" applyNumberFormat="1" applyFont="1" applyFill="1" applyBorder="1" applyAlignment="1" applyProtection="1">
      <alignment horizontal="left" vertical="top" wrapText="1"/>
      <protection locked="0"/>
    </xf>
    <xf numFmtId="0" fontId="11" fillId="2" borderId="0" xfId="0" applyFont="1" applyFill="1" applyAlignment="1" applyProtection="1">
      <alignment vertical="top" wrapText="1"/>
      <protection locked="0"/>
    </xf>
    <xf numFmtId="3" fontId="30" fillId="2" borderId="1" xfId="0" applyNumberFormat="1" applyFont="1" applyFill="1" applyBorder="1" applyAlignment="1" applyProtection="1">
      <alignment horizontal="center" vertical="top" wrapText="1"/>
      <protection locked="0"/>
    </xf>
    <xf numFmtId="0" fontId="13" fillId="2" borderId="0" xfId="0" applyFont="1" applyFill="1" applyAlignment="1" applyProtection="1">
      <alignment vertical="top" wrapText="1"/>
      <protection locked="0"/>
    </xf>
    <xf numFmtId="0" fontId="43" fillId="2" borderId="0" xfId="0" applyFont="1" applyFill="1" applyAlignment="1" applyProtection="1">
      <alignment vertical="top" wrapText="1"/>
      <protection locked="0"/>
    </xf>
    <xf numFmtId="0" fontId="43" fillId="2" borderId="0" xfId="0" applyFont="1" applyFill="1" applyAlignment="1" applyProtection="1">
      <alignment horizontal="left" vertical="top" wrapText="1"/>
      <protection locked="0"/>
    </xf>
    <xf numFmtId="0" fontId="3" fillId="2" borderId="1" xfId="0" applyFont="1" applyFill="1" applyBorder="1" applyAlignment="1" applyProtection="1">
      <alignment vertical="top" wrapText="1"/>
    </xf>
    <xf numFmtId="9" fontId="3" fillId="2" borderId="1" xfId="0" applyNumberFormat="1" applyFont="1" applyFill="1" applyBorder="1" applyAlignment="1" applyProtection="1">
      <alignment horizontal="center" vertical="top"/>
    </xf>
    <xf numFmtId="0" fontId="76" fillId="2" borderId="3" xfId="0" applyFont="1" applyFill="1" applyBorder="1" applyAlignment="1" applyProtection="1">
      <alignment vertical="top"/>
      <protection locked="0"/>
    </xf>
    <xf numFmtId="0" fontId="76" fillId="2" borderId="4" xfId="0" applyFont="1" applyFill="1" applyBorder="1" applyAlignment="1" applyProtection="1">
      <alignment vertical="top"/>
      <protection locked="0"/>
    </xf>
    <xf numFmtId="0" fontId="76" fillId="2" borderId="5" xfId="0" applyFont="1" applyFill="1" applyBorder="1" applyAlignment="1" applyProtection="1">
      <alignment vertical="top"/>
      <protection locked="0"/>
    </xf>
    <xf numFmtId="0" fontId="76" fillId="2" borderId="11" xfId="0" applyFont="1" applyFill="1" applyBorder="1" applyAlignment="1" applyProtection="1">
      <alignment vertical="top"/>
      <protection locked="0"/>
    </xf>
    <xf numFmtId="0" fontId="71" fillId="2" borderId="0" xfId="2" applyFont="1" applyFill="1" applyAlignment="1" applyProtection="1">
      <alignment vertical="top"/>
      <protection locked="0"/>
    </xf>
    <xf numFmtId="0" fontId="72" fillId="2" borderId="0" xfId="2" applyFont="1" applyFill="1" applyAlignment="1" applyProtection="1">
      <alignment vertical="top"/>
      <protection locked="0"/>
    </xf>
    <xf numFmtId="0" fontId="74" fillId="2" borderId="0" xfId="0" applyFont="1" applyFill="1" applyAlignment="1" applyProtection="1">
      <alignment vertical="top"/>
      <protection locked="0"/>
    </xf>
    <xf numFmtId="3" fontId="73" fillId="2" borderId="1" xfId="0" applyNumberFormat="1" applyFont="1" applyFill="1" applyBorder="1" applyAlignment="1" applyProtection="1">
      <alignment horizontal="center" vertical="top"/>
      <protection locked="0"/>
    </xf>
    <xf numFmtId="0" fontId="74" fillId="0" borderId="0" xfId="0" applyFont="1" applyFill="1" applyBorder="1" applyAlignment="1" applyProtection="1">
      <alignment vertical="top" wrapText="1"/>
      <protection locked="0"/>
    </xf>
    <xf numFmtId="0" fontId="74" fillId="2" borderId="0" xfId="0" applyFont="1" applyFill="1" applyAlignment="1" applyProtection="1">
      <alignment vertical="top" wrapText="1"/>
      <protection locked="0"/>
    </xf>
    <xf numFmtId="3" fontId="73" fillId="2" borderId="1" xfId="0" applyNumberFormat="1" applyFont="1" applyFill="1" applyBorder="1" applyAlignment="1" applyProtection="1">
      <alignment horizontal="center" vertical="top" wrapText="1"/>
      <protection locked="0"/>
    </xf>
    <xf numFmtId="0" fontId="30" fillId="2" borderId="1" xfId="0" applyFont="1" applyFill="1" applyBorder="1" applyAlignment="1" applyProtection="1">
      <alignment vertical="top"/>
      <protection locked="0"/>
    </xf>
    <xf numFmtId="0" fontId="10" fillId="2" borderId="0" xfId="0" applyFont="1" applyFill="1" applyBorder="1" applyAlignment="1" applyProtection="1">
      <alignment vertical="top" wrapText="1"/>
      <protection locked="0"/>
    </xf>
    <xf numFmtId="0" fontId="11" fillId="2" borderId="0" xfId="0" applyFont="1" applyFill="1" applyBorder="1" applyAlignment="1" applyProtection="1">
      <alignment vertical="top" wrapText="1"/>
      <protection locked="0"/>
    </xf>
    <xf numFmtId="0" fontId="11" fillId="2" borderId="0" xfId="0" applyFont="1" applyFill="1" applyBorder="1" applyAlignment="1" applyProtection="1">
      <alignment horizontal="center" vertical="top" wrapText="1"/>
      <protection locked="0"/>
    </xf>
    <xf numFmtId="3" fontId="43" fillId="2" borderId="0" xfId="0" applyNumberFormat="1" applyFont="1" applyFill="1" applyBorder="1" applyAlignment="1" applyProtection="1">
      <alignment horizontal="center" vertical="top" wrapText="1"/>
      <protection locked="0"/>
    </xf>
    <xf numFmtId="3" fontId="43" fillId="2" borderId="1" xfId="0" applyNumberFormat="1" applyFont="1" applyFill="1" applyBorder="1" applyAlignment="1" applyProtection="1">
      <alignment horizontal="center" vertical="top" wrapText="1"/>
      <protection locked="0"/>
    </xf>
    <xf numFmtId="0" fontId="3" fillId="0" borderId="0" xfId="0" applyFont="1" applyFill="1" applyAlignment="1" applyProtection="1">
      <alignment vertical="top"/>
      <protection locked="0"/>
    </xf>
    <xf numFmtId="0" fontId="13" fillId="0" borderId="0" xfId="0" applyFont="1" applyFill="1" applyBorder="1" applyAlignment="1" applyProtection="1">
      <alignment vertical="top" wrapText="1"/>
      <protection locked="0"/>
    </xf>
    <xf numFmtId="0" fontId="43" fillId="2" borderId="0" xfId="0" applyFont="1" applyFill="1" applyBorder="1" applyAlignment="1" applyProtection="1">
      <alignment vertical="top" wrapText="1"/>
      <protection locked="0"/>
    </xf>
    <xf numFmtId="0" fontId="43" fillId="2" borderId="0" xfId="0" applyFont="1" applyFill="1" applyBorder="1" applyAlignment="1" applyProtection="1">
      <alignment horizontal="left" vertical="top" wrapText="1"/>
      <protection locked="0"/>
    </xf>
    <xf numFmtId="0" fontId="8" fillId="0" borderId="0" xfId="0" applyFont="1" applyFill="1" applyBorder="1" applyAlignment="1" applyProtection="1">
      <alignment horizontal="center" vertical="top"/>
      <protection locked="0"/>
    </xf>
    <xf numFmtId="0" fontId="8" fillId="0" borderId="0" xfId="0" applyFont="1" applyFill="1" applyBorder="1" applyAlignment="1" applyProtection="1">
      <alignment vertical="top"/>
      <protection locked="0"/>
    </xf>
    <xf numFmtId="0" fontId="28" fillId="0" borderId="0" xfId="0" applyFont="1" applyFill="1" applyBorder="1" applyAlignment="1" applyProtection="1">
      <alignment vertical="top" wrapText="1"/>
      <protection locked="0"/>
    </xf>
    <xf numFmtId="0" fontId="26" fillId="0" borderId="0" xfId="0" applyFont="1" applyFill="1" applyBorder="1" applyAlignment="1" applyProtection="1">
      <alignment vertical="top" wrapText="1"/>
      <protection locked="0"/>
    </xf>
    <xf numFmtId="0" fontId="27" fillId="0" borderId="0" xfId="0" applyFont="1" applyFill="1" applyBorder="1" applyAlignment="1" applyProtection="1">
      <alignment vertical="top"/>
      <protection locked="0"/>
    </xf>
    <xf numFmtId="0" fontId="15" fillId="0" borderId="0" xfId="0" applyFont="1" applyFill="1" applyBorder="1" applyAlignment="1" applyProtection="1">
      <alignment horizontal="center" vertical="top" wrapText="1"/>
      <protection locked="0"/>
    </xf>
    <xf numFmtId="0" fontId="15" fillId="0" borderId="0" xfId="0" quotePrefix="1" applyFont="1" applyFill="1" applyBorder="1" applyAlignment="1" applyProtection="1">
      <alignment horizontal="center" vertical="top" wrapText="1"/>
      <protection locked="0"/>
    </xf>
    <xf numFmtId="0" fontId="2" fillId="2" borderId="0" xfId="0" applyFont="1" applyFill="1" applyProtection="1"/>
    <xf numFmtId="0" fontId="3" fillId="2" borderId="0" xfId="0" applyFont="1" applyFill="1" applyProtection="1"/>
    <xf numFmtId="0" fontId="0" fillId="2" borderId="0" xfId="0" applyFill="1" applyProtection="1"/>
    <xf numFmtId="0" fontId="6" fillId="4" borderId="1" xfId="0" applyFont="1" applyFill="1" applyBorder="1" applyAlignment="1" applyProtection="1">
      <alignment horizontal="center" vertical="top" wrapText="1"/>
    </xf>
    <xf numFmtId="0" fontId="3" fillId="2" borderId="0" xfId="0" applyFont="1" applyFill="1" applyAlignment="1" applyProtection="1">
      <alignment horizontal="center"/>
    </xf>
    <xf numFmtId="0" fontId="3" fillId="2" borderId="1" xfId="0" applyFont="1" applyFill="1" applyBorder="1" applyProtection="1">
      <protection locked="0"/>
    </xf>
    <xf numFmtId="0" fontId="3" fillId="2" borderId="4" xfId="0" applyFont="1" applyFill="1" applyBorder="1" applyProtection="1">
      <protection locked="0"/>
    </xf>
    <xf numFmtId="0" fontId="3" fillId="2" borderId="1" xfId="0" applyFont="1" applyFill="1" applyBorder="1" applyAlignment="1" applyProtection="1">
      <alignment vertical="center"/>
      <protection locked="0"/>
    </xf>
    <xf numFmtId="3" fontId="30" fillId="2" borderId="1" xfId="0" applyNumberFormat="1" applyFont="1" applyFill="1" applyBorder="1" applyAlignment="1" applyProtection="1">
      <alignment horizontal="center" vertical="top"/>
      <protection locked="0"/>
    </xf>
    <xf numFmtId="0" fontId="75" fillId="0" borderId="0" xfId="0" applyFont="1" applyFill="1" applyBorder="1" applyAlignment="1" applyProtection="1">
      <alignment horizontal="center" vertical="top"/>
      <protection locked="0"/>
    </xf>
    <xf numFmtId="0" fontId="41" fillId="0" borderId="0" xfId="0" applyFont="1" applyFill="1" applyBorder="1" applyAlignment="1" applyProtection="1">
      <alignment horizontal="center" vertical="top"/>
      <protection locked="0"/>
    </xf>
    <xf numFmtId="0" fontId="27" fillId="2" borderId="14" xfId="0" applyFont="1" applyFill="1" applyBorder="1" applyAlignment="1" applyProtection="1">
      <alignment horizontal="center" vertical="center"/>
    </xf>
    <xf numFmtId="3" fontId="30" fillId="2" borderId="0" xfId="0" applyNumberFormat="1" applyFont="1" applyFill="1" applyBorder="1" applyAlignment="1" applyProtection="1">
      <alignment horizontal="center" vertical="top"/>
      <protection locked="0"/>
    </xf>
    <xf numFmtId="3" fontId="3" fillId="2" borderId="0" xfId="0" applyNumberFormat="1" applyFont="1" applyFill="1" applyBorder="1" applyAlignment="1" applyProtection="1">
      <alignment vertical="top"/>
      <protection locked="0"/>
    </xf>
    <xf numFmtId="3" fontId="11" fillId="2" borderId="1" xfId="0" applyNumberFormat="1" applyFont="1" applyFill="1" applyBorder="1" applyAlignment="1" applyProtection="1">
      <alignment vertical="top" wrapText="1"/>
      <protection locked="0"/>
    </xf>
    <xf numFmtId="0" fontId="81" fillId="0" borderId="1" xfId="0" applyFont="1" applyBorder="1" applyAlignment="1" applyProtection="1">
      <alignment vertical="top" wrapText="1"/>
      <protection locked="0"/>
    </xf>
    <xf numFmtId="0" fontId="80" fillId="0" borderId="1" xfId="0" applyFont="1" applyBorder="1" applyAlignment="1" applyProtection="1">
      <alignment vertical="top" wrapText="1"/>
      <protection locked="0"/>
    </xf>
    <xf numFmtId="0" fontId="80" fillId="0" borderId="1" xfId="0" applyFont="1" applyBorder="1" applyAlignment="1" applyProtection="1">
      <alignment horizontal="center" vertical="top" wrapText="1"/>
      <protection locked="0"/>
    </xf>
    <xf numFmtId="0" fontId="84" fillId="0" borderId="1" xfId="0" applyFont="1" applyBorder="1" applyAlignment="1" applyProtection="1">
      <alignment horizontal="center" vertical="top" wrapText="1"/>
      <protection locked="0"/>
    </xf>
    <xf numFmtId="0" fontId="84" fillId="0" borderId="1" xfId="0" applyFont="1" applyBorder="1" applyAlignment="1" applyProtection="1">
      <alignment vertical="top" wrapText="1"/>
      <protection locked="0"/>
    </xf>
    <xf numFmtId="0" fontId="15" fillId="0" borderId="12" xfId="0" applyFont="1" applyBorder="1" applyAlignment="1" applyProtection="1">
      <alignment vertical="top" wrapText="1"/>
      <protection locked="0"/>
    </xf>
    <xf numFmtId="0" fontId="3" fillId="2" borderId="2" xfId="0" applyFont="1" applyFill="1" applyBorder="1" applyAlignment="1" applyProtection="1">
      <alignment horizontal="center"/>
      <protection locked="0"/>
    </xf>
    <xf numFmtId="0" fontId="3" fillId="2" borderId="4" xfId="0" applyFont="1" applyFill="1" applyBorder="1" applyAlignment="1" applyProtection="1">
      <alignment horizontal="center"/>
      <protection locked="0"/>
    </xf>
    <xf numFmtId="0" fontId="3" fillId="2" borderId="3" xfId="0" applyFont="1" applyFill="1" applyBorder="1" applyAlignment="1" applyProtection="1">
      <alignment horizontal="center"/>
      <protection locked="0"/>
    </xf>
    <xf numFmtId="0" fontId="12" fillId="3" borderId="1" xfId="0" applyFont="1" applyFill="1" applyBorder="1" applyAlignment="1" applyProtection="1">
      <alignment horizontal="center" vertical="top" wrapText="1"/>
      <protection locked="0"/>
    </xf>
    <xf numFmtId="0" fontId="13" fillId="5" borderId="1" xfId="0" applyFont="1" applyFill="1" applyBorder="1" applyAlignment="1" applyProtection="1">
      <alignment horizontal="left" vertical="top" wrapText="1"/>
      <protection locked="0"/>
    </xf>
    <xf numFmtId="0" fontId="15" fillId="0" borderId="1" xfId="0" applyFont="1" applyBorder="1" applyAlignment="1" applyProtection="1">
      <alignment horizontal="center" vertical="top" wrapText="1"/>
      <protection locked="0"/>
    </xf>
    <xf numFmtId="0" fontId="15" fillId="0" borderId="12" xfId="0"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 fillId="2" borderId="0" xfId="0" applyFont="1" applyFill="1" applyAlignment="1" applyProtection="1">
      <alignment horizontal="center" vertical="top"/>
      <protection locked="0"/>
    </xf>
    <xf numFmtId="0" fontId="10" fillId="0" borderId="1" xfId="0" applyFont="1" applyBorder="1" applyAlignment="1" applyProtection="1">
      <alignment vertical="top" wrapText="1"/>
      <protection locked="0"/>
    </xf>
    <xf numFmtId="0" fontId="0" fillId="0" borderId="0" xfId="0" applyProtection="1"/>
    <xf numFmtId="0" fontId="3" fillId="2" borderId="0" xfId="0" applyFont="1" applyFill="1" applyAlignment="1" applyProtection="1">
      <alignment wrapText="1"/>
    </xf>
    <xf numFmtId="9" fontId="8" fillId="2" borderId="1" xfId="1" applyFont="1" applyFill="1" applyBorder="1" applyAlignment="1" applyProtection="1">
      <alignment horizontal="center" vertical="center" wrapText="1"/>
      <protection locked="0"/>
    </xf>
    <xf numFmtId="0" fontId="3" fillId="2" borderId="1" xfId="0" applyFont="1" applyFill="1" applyBorder="1" applyAlignment="1" applyProtection="1">
      <alignment horizontal="left" vertical="center" wrapText="1"/>
    </xf>
    <xf numFmtId="9" fontId="3" fillId="2" borderId="1" xfId="1" applyFont="1" applyFill="1" applyBorder="1" applyAlignment="1" applyProtection="1">
      <alignment horizontal="center" vertical="center" wrapText="1"/>
    </xf>
    <xf numFmtId="0" fontId="10" fillId="2" borderId="1" xfId="0" applyFont="1" applyFill="1" applyBorder="1" applyAlignment="1" applyProtection="1">
      <alignment horizontal="left" vertical="center" wrapText="1"/>
    </xf>
    <xf numFmtId="0" fontId="22" fillId="0" borderId="1" xfId="0" applyFont="1" applyBorder="1" applyAlignment="1" applyProtection="1">
      <alignment horizontal="center"/>
    </xf>
    <xf numFmtId="0" fontId="22" fillId="0" borderId="1" xfId="0" applyFont="1" applyBorder="1" applyAlignment="1" applyProtection="1">
      <alignment horizontal="center" wrapText="1"/>
    </xf>
    <xf numFmtId="0" fontId="10" fillId="0" borderId="0" xfId="0" applyFont="1" applyBorder="1" applyProtection="1"/>
    <xf numFmtId="0" fontId="14" fillId="0" borderId="1" xfId="0" applyFont="1" applyBorder="1" applyAlignment="1" applyProtection="1">
      <alignment horizontal="center" vertical="center"/>
    </xf>
    <xf numFmtId="0" fontId="10" fillId="0" borderId="1" xfId="0" applyFont="1" applyBorder="1" applyAlignment="1" applyProtection="1">
      <alignment horizontal="center"/>
    </xf>
    <xf numFmtId="0" fontId="15" fillId="0" borderId="1" xfId="0" applyFont="1" applyBorder="1" applyAlignment="1" applyProtection="1">
      <alignment vertical="center"/>
    </xf>
    <xf numFmtId="0" fontId="15" fillId="0" borderId="1" xfId="0" applyFont="1" applyBorder="1" applyAlignment="1" applyProtection="1">
      <alignment vertical="center" wrapText="1"/>
    </xf>
    <xf numFmtId="9" fontId="15" fillId="0" borderId="1" xfId="0" applyNumberFormat="1" applyFont="1" applyBorder="1" applyAlignment="1" applyProtection="1">
      <alignment horizontal="center" vertical="center"/>
    </xf>
    <xf numFmtId="0" fontId="10" fillId="0" borderId="1" xfId="0" applyFont="1" applyBorder="1" applyProtection="1"/>
    <xf numFmtId="0" fontId="3" fillId="0" borderId="1" xfId="0" applyFont="1" applyBorder="1" applyProtection="1"/>
    <xf numFmtId="0" fontId="15" fillId="0" borderId="1" xfId="0" applyFont="1" applyBorder="1" applyAlignment="1" applyProtection="1">
      <alignment horizontal="center" vertical="center"/>
    </xf>
    <xf numFmtId="0" fontId="6" fillId="0" borderId="0" xfId="0" applyFont="1" applyAlignment="1" applyProtection="1">
      <alignment vertical="center"/>
    </xf>
    <xf numFmtId="0" fontId="6" fillId="0" borderId="0" xfId="0" applyFont="1" applyBorder="1" applyAlignment="1" applyProtection="1">
      <alignment vertical="center"/>
    </xf>
    <xf numFmtId="0" fontId="15" fillId="0" borderId="0" xfId="0" applyFont="1" applyBorder="1" applyAlignment="1" applyProtection="1">
      <alignment vertical="center"/>
    </xf>
    <xf numFmtId="0" fontId="3" fillId="0" borderId="0" xfId="0" applyFont="1" applyBorder="1" applyProtection="1"/>
    <xf numFmtId="0" fontId="10" fillId="0" borderId="1" xfId="0" applyFont="1" applyBorder="1" applyAlignment="1" applyProtection="1">
      <alignment wrapText="1"/>
    </xf>
    <xf numFmtId="0" fontId="15" fillId="18" borderId="1" xfId="0" applyFont="1" applyFill="1" applyBorder="1" applyAlignment="1" applyProtection="1">
      <alignment vertical="center"/>
    </xf>
    <xf numFmtId="9" fontId="15" fillId="18" borderId="1" xfId="0" applyNumberFormat="1" applyFont="1" applyFill="1" applyBorder="1" applyAlignment="1" applyProtection="1">
      <alignment horizontal="center" vertical="center"/>
    </xf>
    <xf numFmtId="0" fontId="52" fillId="0" borderId="1" xfId="0" applyFont="1" applyBorder="1" applyAlignment="1" applyProtection="1">
      <alignment vertical="center" wrapText="1"/>
    </xf>
    <xf numFmtId="9" fontId="15" fillId="0" borderId="1" xfId="0" applyNumberFormat="1" applyFont="1" applyFill="1" applyBorder="1" applyAlignment="1" applyProtection="1">
      <alignment horizontal="center" vertical="center"/>
    </xf>
    <xf numFmtId="0" fontId="15" fillId="0" borderId="1" xfId="0" applyFont="1" applyFill="1" applyBorder="1" applyAlignment="1" applyProtection="1">
      <alignment vertical="center"/>
    </xf>
    <xf numFmtId="0" fontId="15" fillId="0" borderId="1" xfId="0" applyFont="1" applyFill="1" applyBorder="1" applyAlignment="1" applyProtection="1">
      <alignment vertical="center" wrapText="1"/>
    </xf>
    <xf numFmtId="0" fontId="15" fillId="0" borderId="0" xfId="0" applyFont="1" applyProtection="1"/>
    <xf numFmtId="0" fontId="15" fillId="0" borderId="1" xfId="4" applyFont="1" applyBorder="1" applyAlignment="1" applyProtection="1">
      <alignment vertical="center" wrapText="1"/>
    </xf>
    <xf numFmtId="9" fontId="15" fillId="0" borderId="1" xfId="4" applyNumberFormat="1" applyFont="1" applyBorder="1" applyAlignment="1" applyProtection="1">
      <alignment horizontal="center" vertical="center" wrapText="1"/>
    </xf>
    <xf numFmtId="49" fontId="15" fillId="17" borderId="1" xfId="0" applyNumberFormat="1" applyFont="1" applyFill="1" applyBorder="1" applyAlignment="1" applyProtection="1">
      <alignment horizontal="left" wrapText="1"/>
    </xf>
    <xf numFmtId="0" fontId="15" fillId="0" borderId="1" xfId="4" applyFont="1" applyBorder="1" applyAlignment="1" applyProtection="1">
      <alignment horizontal="left" vertical="top" wrapText="1"/>
    </xf>
    <xf numFmtId="0" fontId="10" fillId="0" borderId="0" xfId="0" applyFont="1" applyBorder="1" applyAlignment="1" applyProtection="1">
      <alignment wrapText="1"/>
    </xf>
    <xf numFmtId="3" fontId="42" fillId="2" borderId="1" xfId="0" applyNumberFormat="1" applyFont="1" applyFill="1" applyBorder="1" applyAlignment="1" applyProtection="1">
      <alignment horizontal="center" vertical="top" wrapText="1"/>
    </xf>
    <xf numFmtId="3" fontId="44" fillId="2" borderId="1" xfId="0" applyNumberFormat="1" applyFont="1" applyFill="1" applyBorder="1" applyAlignment="1" applyProtection="1">
      <alignment horizontal="center" vertical="top" wrapText="1"/>
    </xf>
    <xf numFmtId="0" fontId="6" fillId="2" borderId="0" xfId="0" applyFont="1" applyFill="1" applyAlignment="1" applyProtection="1">
      <alignment horizontal="center" vertical="top" wrapText="1"/>
      <protection locked="0"/>
    </xf>
    <xf numFmtId="3" fontId="30" fillId="2" borderId="0" xfId="0" applyNumberFormat="1" applyFont="1" applyFill="1" applyBorder="1" applyAlignment="1" applyProtection="1">
      <alignment horizontal="center" vertical="top" wrapText="1"/>
      <protection locked="0"/>
    </xf>
    <xf numFmtId="0" fontId="3" fillId="2" borderId="0" xfId="2" applyFont="1" applyFill="1" applyBorder="1" applyAlignment="1" applyProtection="1">
      <alignment horizontal="left" vertical="top" wrapText="1"/>
      <protection locked="0"/>
    </xf>
    <xf numFmtId="0" fontId="8" fillId="2" borderId="0" xfId="0" applyFont="1" applyFill="1" applyBorder="1" applyAlignment="1" applyProtection="1">
      <alignment horizontal="left"/>
      <protection locked="0"/>
    </xf>
    <xf numFmtId="0" fontId="6" fillId="5" borderId="0" xfId="0" applyFont="1" applyFill="1" applyBorder="1" applyAlignment="1" applyProtection="1">
      <alignment horizontal="center"/>
      <protection locked="0"/>
    </xf>
    <xf numFmtId="0" fontId="59" fillId="2" borderId="0" xfId="2" applyFont="1" applyFill="1" applyAlignment="1" applyProtection="1">
      <alignment horizontal="center" vertical="center"/>
      <protection locked="0"/>
    </xf>
    <xf numFmtId="0" fontId="17" fillId="12" borderId="0" xfId="0" applyFont="1" applyFill="1" applyBorder="1" applyAlignment="1" applyProtection="1">
      <alignment horizontal="center" wrapText="1"/>
      <protection locked="0"/>
    </xf>
    <xf numFmtId="0" fontId="30" fillId="5" borderId="0" xfId="0" applyFont="1" applyFill="1" applyBorder="1" applyAlignment="1" applyProtection="1">
      <alignment horizontal="center" vertical="center" wrapText="1"/>
      <protection locked="0"/>
    </xf>
    <xf numFmtId="0" fontId="6" fillId="5" borderId="0" xfId="0" applyFont="1" applyFill="1" applyBorder="1" applyAlignment="1" applyProtection="1">
      <alignment horizontal="center" vertical="center"/>
      <protection locked="0"/>
    </xf>
    <xf numFmtId="0" fontId="6" fillId="5" borderId="0" xfId="0" applyFont="1" applyFill="1" applyBorder="1" applyAlignment="1" applyProtection="1">
      <alignment horizontal="center" vertical="center" wrapText="1"/>
      <protection locked="0"/>
    </xf>
    <xf numFmtId="0" fontId="30" fillId="5" borderId="0" xfId="0" applyFont="1" applyFill="1" applyBorder="1" applyAlignment="1" applyProtection="1">
      <alignment horizontal="center"/>
      <protection locked="0"/>
    </xf>
    <xf numFmtId="0" fontId="75" fillId="2" borderId="1" xfId="0" applyFont="1" applyFill="1" applyBorder="1" applyAlignment="1" applyProtection="1">
      <alignment horizontal="center" vertical="top"/>
      <protection locked="0"/>
    </xf>
    <xf numFmtId="0" fontId="41" fillId="2" borderId="1" xfId="0" applyFont="1" applyFill="1" applyBorder="1" applyAlignment="1" applyProtection="1">
      <alignment horizontal="center" vertical="top"/>
      <protection locked="0"/>
    </xf>
    <xf numFmtId="0" fontId="6" fillId="2" borderId="1" xfId="0" applyFont="1" applyFill="1" applyBorder="1" applyAlignment="1" applyProtection="1">
      <alignment horizontal="left" vertical="top"/>
      <protection locked="0"/>
    </xf>
    <xf numFmtId="0" fontId="8" fillId="2" borderId="2" xfId="0" applyFont="1" applyFill="1" applyBorder="1" applyAlignment="1" applyProtection="1">
      <alignment horizontal="center" vertical="top"/>
      <protection locked="0"/>
    </xf>
    <xf numFmtId="0" fontId="27" fillId="2" borderId="1" xfId="0" applyFont="1" applyFill="1" applyBorder="1" applyAlignment="1" applyProtection="1">
      <alignment horizontal="center" vertical="top"/>
    </xf>
    <xf numFmtId="0" fontId="8" fillId="2" borderId="2" xfId="0" applyFont="1" applyFill="1" applyBorder="1" applyAlignment="1" applyProtection="1">
      <alignment horizontal="center" vertical="top" wrapText="1"/>
      <protection locked="0"/>
    </xf>
    <xf numFmtId="0" fontId="15" fillId="0" borderId="1" xfId="0" applyFont="1" applyBorder="1" applyAlignment="1" applyProtection="1">
      <alignment horizontal="center" vertical="top" wrapText="1"/>
      <protection locked="0"/>
    </xf>
    <xf numFmtId="0" fontId="15" fillId="0" borderId="1" xfId="0" applyFont="1" applyBorder="1" applyAlignment="1" applyProtection="1">
      <alignment horizontal="left" vertical="top" wrapText="1"/>
      <protection locked="0"/>
    </xf>
    <xf numFmtId="0" fontId="13" fillId="5" borderId="1" xfId="0" applyFont="1" applyFill="1" applyBorder="1" applyAlignment="1" applyProtection="1">
      <alignment horizontal="left" vertical="top" wrapText="1"/>
      <protection locked="0"/>
    </xf>
    <xf numFmtId="0" fontId="13" fillId="5" borderId="2" xfId="0" applyFont="1" applyFill="1" applyBorder="1" applyAlignment="1" applyProtection="1">
      <alignment horizontal="left" vertical="top" wrapText="1"/>
      <protection locked="0"/>
    </xf>
    <xf numFmtId="0" fontId="25" fillId="2" borderId="1" xfId="0" applyFont="1" applyFill="1" applyBorder="1" applyAlignment="1" applyProtection="1">
      <alignment horizontal="center" vertical="top" wrapText="1"/>
    </xf>
    <xf numFmtId="0" fontId="15" fillId="0" borderId="3" xfId="0" quotePrefix="1" applyFont="1" applyBorder="1" applyAlignment="1" applyProtection="1">
      <alignment horizontal="center" vertical="top" wrapText="1"/>
      <protection locked="0"/>
    </xf>
    <xf numFmtId="0" fontId="15" fillId="0" borderId="4" xfId="0" applyFont="1" applyBorder="1" applyAlignment="1" applyProtection="1">
      <alignment horizontal="center" vertical="top" wrapText="1"/>
      <protection locked="0"/>
    </xf>
    <xf numFmtId="0" fontId="15" fillId="0" borderId="12" xfId="0" applyFont="1" applyBorder="1" applyAlignment="1" applyProtection="1">
      <alignment horizontal="center" vertical="top" wrapText="1"/>
      <protection locked="0"/>
    </xf>
    <xf numFmtId="0" fontId="15" fillId="0" borderId="13" xfId="0" applyFont="1" applyBorder="1" applyAlignment="1" applyProtection="1">
      <alignment horizontal="center" vertical="top" wrapText="1"/>
      <protection locked="0"/>
    </xf>
    <xf numFmtId="0" fontId="13" fillId="5" borderId="4" xfId="0" applyFont="1" applyFill="1" applyBorder="1" applyAlignment="1" applyProtection="1">
      <alignment horizontal="left" vertical="top" wrapText="1"/>
      <protection locked="0"/>
    </xf>
    <xf numFmtId="0" fontId="13" fillId="5" borderId="3" xfId="0" applyFont="1" applyFill="1" applyBorder="1" applyAlignment="1" applyProtection="1">
      <alignment horizontal="left" vertical="top" wrapText="1"/>
      <protection locked="0"/>
    </xf>
    <xf numFmtId="0" fontId="11" fillId="3" borderId="4" xfId="0" applyFont="1" applyFill="1" applyBorder="1" applyAlignment="1" applyProtection="1">
      <alignment horizontal="center" vertical="top" wrapText="1"/>
      <protection locked="0"/>
    </xf>
    <xf numFmtId="0" fontId="8" fillId="2" borderId="2" xfId="0" applyFont="1" applyFill="1" applyBorder="1" applyAlignment="1" applyProtection="1">
      <alignment horizontal="center" vertical="top" wrapText="1"/>
    </xf>
    <xf numFmtId="0" fontId="8" fillId="2" borderId="1" xfId="0" applyFont="1" applyFill="1" applyBorder="1" applyAlignment="1" applyProtection="1">
      <alignment horizontal="center" vertical="top" wrapText="1"/>
      <protection locked="0"/>
    </xf>
    <xf numFmtId="0" fontId="15" fillId="0" borderId="2" xfId="0" applyFont="1" applyBorder="1" applyAlignment="1" applyProtection="1">
      <alignment horizontal="center" vertical="top" wrapText="1"/>
      <protection locked="0"/>
    </xf>
    <xf numFmtId="0" fontId="27" fillId="2" borderId="14" xfId="0" applyFont="1" applyFill="1" applyBorder="1" applyAlignment="1" applyProtection="1">
      <alignment horizontal="center" vertical="center" wrapText="1"/>
    </xf>
    <xf numFmtId="0" fontId="8" fillId="2" borderId="1" xfId="0" applyFont="1" applyFill="1" applyBorder="1" applyAlignment="1" applyProtection="1">
      <alignment horizontal="center" vertical="center" wrapText="1"/>
    </xf>
    <xf numFmtId="9" fontId="27" fillId="2" borderId="14" xfId="0" applyNumberFormat="1" applyFont="1" applyFill="1" applyBorder="1" applyAlignment="1" applyProtection="1">
      <alignment horizontal="center" vertical="center"/>
    </xf>
    <xf numFmtId="0" fontId="8" fillId="2" borderId="1" xfId="0" applyFont="1" applyFill="1" applyBorder="1" applyAlignment="1" applyProtection="1">
      <alignment horizontal="center" vertical="top" wrapText="1"/>
    </xf>
    <xf numFmtId="9" fontId="27" fillId="2" borderId="1" xfId="1" applyFont="1" applyFill="1" applyBorder="1" applyAlignment="1" applyProtection="1">
      <alignment horizontal="center" vertical="top" wrapText="1"/>
    </xf>
    <xf numFmtId="0" fontId="45" fillId="0" borderId="1" xfId="0" applyFont="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0" fontId="3" fillId="2" borderId="0" xfId="0" applyFont="1" applyFill="1" applyAlignment="1" applyProtection="1">
      <alignment horizontal="center" vertical="top"/>
      <protection locked="0"/>
    </xf>
    <xf numFmtId="3" fontId="42" fillId="2" borderId="1" xfId="0" applyNumberFormat="1" applyFont="1" applyFill="1" applyBorder="1" applyAlignment="1" applyProtection="1">
      <alignment horizontal="center" vertical="top"/>
    </xf>
    <xf numFmtId="3" fontId="30" fillId="2" borderId="1" xfId="0" applyNumberFormat="1" applyFont="1" applyFill="1" applyBorder="1" applyAlignment="1" applyProtection="1">
      <alignment horizontal="center" vertical="top" wrapText="1"/>
    </xf>
    <xf numFmtId="0" fontId="15" fillId="0" borderId="1" xfId="0" applyFont="1" applyBorder="1" applyAlignment="1" applyProtection="1">
      <alignment vertical="top" wrapText="1"/>
      <protection locked="0"/>
    </xf>
    <xf numFmtId="0" fontId="32" fillId="0" borderId="12" xfId="0" applyFont="1" applyBorder="1" applyAlignment="1" applyProtection="1">
      <alignment horizontal="center" vertical="top" wrapText="1"/>
      <protection locked="0"/>
    </xf>
    <xf numFmtId="0" fontId="84" fillId="0" borderId="12" xfId="0" applyFont="1" applyBorder="1" applyAlignment="1" applyProtection="1">
      <alignment horizontal="center" vertical="top" wrapText="1"/>
      <protection locked="0"/>
    </xf>
    <xf numFmtId="0" fontId="32" fillId="0" borderId="12" xfId="0" applyFont="1" applyBorder="1" applyAlignment="1" applyProtection="1">
      <alignment horizontal="center" vertical="top" wrapText="1"/>
      <protection locked="0"/>
    </xf>
    <xf numFmtId="0" fontId="8" fillId="5" borderId="0" xfId="0" applyFont="1" applyFill="1" applyBorder="1" applyAlignment="1" applyProtection="1">
      <alignment horizontal="left" vertical="center"/>
      <protection locked="0"/>
    </xf>
    <xf numFmtId="0" fontId="3" fillId="5" borderId="8" xfId="0" applyFont="1" applyFill="1" applyBorder="1" applyAlignment="1" applyProtection="1">
      <alignment vertical="center"/>
      <protection locked="0"/>
    </xf>
    <xf numFmtId="0" fontId="58" fillId="0" borderId="1" xfId="3" applyBorder="1" applyAlignment="1" applyProtection="1">
      <alignment vertical="top" wrapText="1"/>
      <protection locked="0"/>
    </xf>
    <xf numFmtId="0" fontId="10" fillId="2" borderId="1" xfId="0" applyFont="1" applyFill="1" applyBorder="1" applyAlignment="1" applyProtection="1">
      <alignment vertical="top"/>
      <protection locked="0"/>
    </xf>
    <xf numFmtId="9" fontId="0" fillId="0" borderId="19" xfId="0" applyNumberFormat="1" applyFill="1" applyBorder="1" applyAlignment="1">
      <alignment horizontal="center" vertical="top"/>
    </xf>
    <xf numFmtId="0" fontId="15" fillId="0" borderId="1" xfId="0" applyFont="1" applyBorder="1" applyAlignment="1" applyProtection="1">
      <alignment horizontal="center" vertical="top" wrapText="1"/>
      <protection locked="0"/>
    </xf>
    <xf numFmtId="0" fontId="91" fillId="0" borderId="1" xfId="0" applyFont="1" applyBorder="1" applyAlignment="1" applyProtection="1">
      <alignment horizontal="center" vertical="top" wrapText="1"/>
      <protection locked="0"/>
    </xf>
    <xf numFmtId="0" fontId="3" fillId="2" borderId="1" xfId="0" applyFont="1" applyFill="1" applyBorder="1" applyAlignment="1" applyProtection="1">
      <alignment horizontal="left" vertical="top"/>
      <protection locked="0"/>
    </xf>
    <xf numFmtId="0" fontId="6" fillId="4" borderId="2" xfId="0" applyFont="1" applyFill="1" applyBorder="1" applyAlignment="1" applyProtection="1">
      <alignment horizontal="center" vertical="top" wrapText="1"/>
    </xf>
    <xf numFmtId="0" fontId="6" fillId="4" borderId="4" xfId="0" applyFont="1" applyFill="1" applyBorder="1" applyAlignment="1" applyProtection="1">
      <alignment horizontal="center" vertical="top" wrapText="1"/>
    </xf>
    <xf numFmtId="0" fontId="6" fillId="4" borderId="3" xfId="0" applyFont="1" applyFill="1" applyBorder="1" applyAlignment="1" applyProtection="1">
      <alignment horizontal="center" vertical="top" wrapText="1"/>
    </xf>
    <xf numFmtId="0" fontId="4" fillId="2" borderId="0" xfId="2" applyFont="1" applyFill="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3" borderId="4" xfId="0" applyFont="1" applyFill="1" applyBorder="1" applyAlignment="1" applyProtection="1">
      <alignment horizontal="center" vertical="center" wrapText="1"/>
    </xf>
    <xf numFmtId="0" fontId="3" fillId="2" borderId="2" xfId="0" applyFont="1" applyFill="1" applyBorder="1" applyAlignment="1" applyProtection="1">
      <alignment horizontal="center"/>
      <protection locked="0"/>
    </xf>
    <xf numFmtId="0" fontId="3" fillId="2" borderId="3" xfId="0" applyFont="1" applyFill="1" applyBorder="1" applyAlignment="1" applyProtection="1">
      <alignment horizontal="center"/>
      <protection locked="0"/>
    </xf>
    <xf numFmtId="0" fontId="3" fillId="2" borderId="4" xfId="0" applyFont="1" applyFill="1" applyBorder="1" applyAlignment="1" applyProtection="1">
      <alignment horizontal="center"/>
      <protection locked="0"/>
    </xf>
    <xf numFmtId="0" fontId="3" fillId="2" borderId="1" xfId="0" applyFont="1" applyFill="1" applyBorder="1" applyAlignment="1" applyProtection="1">
      <alignment horizontal="center"/>
      <protection locked="0"/>
    </xf>
    <xf numFmtId="0" fontId="2" fillId="2" borderId="0" xfId="0" applyFont="1" applyFill="1" applyAlignment="1" applyProtection="1">
      <alignment horizontal="left"/>
    </xf>
    <xf numFmtId="0" fontId="4" fillId="2" borderId="5" xfId="2" applyFont="1" applyFill="1" applyBorder="1" applyAlignment="1" applyProtection="1">
      <alignment horizontal="center" vertical="center" wrapText="1"/>
    </xf>
    <xf numFmtId="0" fontId="4" fillId="2" borderId="5" xfId="2" applyFont="1" applyFill="1" applyBorder="1" applyAlignment="1" applyProtection="1">
      <alignment horizontal="center" vertical="center"/>
    </xf>
    <xf numFmtId="0" fontId="6" fillId="4" borderId="2" xfId="0" applyFont="1" applyFill="1" applyBorder="1" applyAlignment="1" applyProtection="1">
      <alignment horizontal="left" vertical="top" wrapText="1"/>
    </xf>
    <xf numFmtId="0" fontId="6" fillId="4" borderId="4" xfId="0" applyFont="1" applyFill="1" applyBorder="1" applyAlignment="1" applyProtection="1">
      <alignment horizontal="left" vertical="top" wrapText="1"/>
    </xf>
    <xf numFmtId="0" fontId="3" fillId="2" borderId="1" xfId="0" applyFont="1" applyFill="1" applyBorder="1" applyAlignment="1" applyProtection="1">
      <alignment horizontal="left"/>
    </xf>
    <xf numFmtId="0" fontId="36" fillId="4" borderId="2" xfId="0" applyFont="1" applyFill="1" applyBorder="1" applyAlignment="1" applyProtection="1">
      <alignment horizontal="left" vertical="top" wrapText="1"/>
    </xf>
    <xf numFmtId="0" fontId="36" fillId="4" borderId="4" xfId="0" applyFont="1" applyFill="1" applyBorder="1" applyAlignment="1" applyProtection="1">
      <alignment horizontal="left" vertical="top" wrapText="1"/>
    </xf>
    <xf numFmtId="0" fontId="34" fillId="2" borderId="1" xfId="0" applyFont="1" applyFill="1" applyBorder="1" applyAlignment="1" applyProtection="1">
      <alignment horizontal="left"/>
    </xf>
    <xf numFmtId="0" fontId="3" fillId="2" borderId="2" xfId="0" applyFont="1" applyFill="1" applyBorder="1" applyAlignment="1" applyProtection="1">
      <alignment horizontal="left"/>
    </xf>
    <xf numFmtId="0" fontId="3" fillId="2" borderId="3" xfId="0" applyFont="1" applyFill="1" applyBorder="1" applyAlignment="1" applyProtection="1">
      <alignment horizontal="left"/>
    </xf>
    <xf numFmtId="0" fontId="3" fillId="2" borderId="4" xfId="0" applyFont="1" applyFill="1" applyBorder="1" applyAlignment="1" applyProtection="1">
      <alignment horizontal="left"/>
    </xf>
    <xf numFmtId="0" fontId="30" fillId="0" borderId="2" xfId="0" applyFont="1" applyBorder="1" applyAlignment="1" applyProtection="1">
      <alignment horizontal="left" vertical="top" wrapText="1"/>
    </xf>
    <xf numFmtId="0" fontId="30" fillId="0" borderId="3" xfId="0" applyFont="1" applyBorder="1" applyAlignment="1" applyProtection="1">
      <alignment horizontal="left" vertical="top" wrapText="1"/>
    </xf>
    <xf numFmtId="0" fontId="30" fillId="0" borderId="4" xfId="0" applyFont="1" applyBorder="1" applyAlignment="1" applyProtection="1">
      <alignment horizontal="left" vertical="top" wrapText="1"/>
    </xf>
    <xf numFmtId="0" fontId="3" fillId="2" borderId="1" xfId="0" applyFont="1" applyFill="1" applyBorder="1" applyAlignment="1" applyProtection="1">
      <alignment horizontal="left" vertical="top" wrapText="1"/>
    </xf>
    <xf numFmtId="0" fontId="3" fillId="2" borderId="1" xfId="0" applyFont="1" applyFill="1" applyBorder="1" applyAlignment="1" applyProtection="1">
      <alignment horizontal="left" vertical="top"/>
    </xf>
    <xf numFmtId="0" fontId="3" fillId="2" borderId="2" xfId="0" applyFont="1" applyFill="1" applyBorder="1" applyAlignment="1" applyProtection="1">
      <alignment horizontal="left" vertical="top" wrapText="1"/>
    </xf>
    <xf numFmtId="0" fontId="3" fillId="2" borderId="3" xfId="0" applyFont="1" applyFill="1" applyBorder="1" applyAlignment="1" applyProtection="1">
      <alignment horizontal="left" vertical="top" wrapText="1"/>
    </xf>
    <xf numFmtId="0" fontId="3" fillId="2" borderId="4" xfId="0" applyFont="1" applyFill="1" applyBorder="1" applyAlignment="1" applyProtection="1">
      <alignment horizontal="left" vertical="top" wrapText="1"/>
    </xf>
    <xf numFmtId="0" fontId="6" fillId="2" borderId="0" xfId="0" applyFont="1" applyFill="1" applyAlignment="1" applyProtection="1">
      <alignment horizontal="left" vertical="top" wrapText="1"/>
    </xf>
    <xf numFmtId="0" fontId="6" fillId="4" borderId="2" xfId="0" applyFont="1" applyFill="1" applyBorder="1" applyAlignment="1">
      <alignment horizontal="left" vertical="top" wrapText="1"/>
    </xf>
    <xf numFmtId="0" fontId="6" fillId="4" borderId="4" xfId="0" applyFont="1" applyFill="1" applyBorder="1" applyAlignment="1">
      <alignment horizontal="left" vertical="top" wrapText="1"/>
    </xf>
    <xf numFmtId="0" fontId="3" fillId="2" borderId="1" xfId="0" applyFont="1" applyFill="1" applyBorder="1" applyAlignment="1">
      <alignment horizontal="left"/>
    </xf>
    <xf numFmtId="0" fontId="2" fillId="2" borderId="0" xfId="0" applyFont="1" applyFill="1" applyAlignment="1">
      <alignment horizontal="left"/>
    </xf>
    <xf numFmtId="0" fontId="4" fillId="2" borderId="5" xfId="2" applyFont="1" applyFill="1" applyBorder="1" applyAlignment="1">
      <alignment horizontal="center" vertical="center" wrapText="1"/>
    </xf>
    <xf numFmtId="0" fontId="4" fillId="2" borderId="5" xfId="2" applyFont="1" applyFill="1" applyBorder="1" applyAlignment="1">
      <alignment horizontal="center" vertical="center"/>
    </xf>
    <xf numFmtId="0" fontId="7" fillId="3" borderId="2"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36" fillId="4" borderId="2" xfId="0" applyFont="1" applyFill="1" applyBorder="1" applyAlignment="1">
      <alignment horizontal="left" vertical="top" wrapText="1"/>
    </xf>
    <xf numFmtId="0" fontId="36" fillId="4" borderId="4" xfId="0" applyFont="1" applyFill="1" applyBorder="1" applyAlignment="1">
      <alignment horizontal="left" vertical="top" wrapText="1"/>
    </xf>
    <xf numFmtId="0" fontId="34" fillId="2" borderId="1" xfId="0" applyFont="1" applyFill="1" applyBorder="1" applyAlignment="1">
      <alignment horizontal="left"/>
    </xf>
    <xf numFmtId="0" fontId="3" fillId="2" borderId="2" xfId="0" applyFont="1" applyFill="1" applyBorder="1" applyAlignment="1">
      <alignment horizontal="left"/>
    </xf>
    <xf numFmtId="0" fontId="3" fillId="2" borderId="3" xfId="0" applyFont="1" applyFill="1" applyBorder="1" applyAlignment="1">
      <alignment horizontal="left"/>
    </xf>
    <xf numFmtId="0" fontId="3" fillId="2" borderId="4" xfId="0" applyFont="1" applyFill="1" applyBorder="1" applyAlignment="1">
      <alignment horizontal="left"/>
    </xf>
    <xf numFmtId="0" fontId="3" fillId="2" borderId="2"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2" borderId="4" xfId="0" applyFont="1" applyFill="1" applyBorder="1" applyAlignment="1">
      <alignment horizontal="left" vertical="top" wrapText="1"/>
    </xf>
    <xf numFmtId="0" fontId="20" fillId="6" borderId="2" xfId="0" applyFont="1" applyFill="1" applyBorder="1" applyAlignment="1">
      <alignment horizontal="left"/>
    </xf>
    <xf numFmtId="0" fontId="20" fillId="6" borderId="3" xfId="0" applyFont="1" applyFill="1" applyBorder="1" applyAlignment="1">
      <alignment horizontal="left"/>
    </xf>
    <xf numFmtId="0" fontId="20" fillId="6" borderId="4" xfId="0" applyFont="1" applyFill="1" applyBorder="1" applyAlignment="1">
      <alignment horizontal="left"/>
    </xf>
    <xf numFmtId="0" fontId="6" fillId="4" borderId="2" xfId="0" applyFont="1" applyFill="1" applyBorder="1" applyAlignment="1">
      <alignment horizontal="left" vertical="center" wrapText="1"/>
    </xf>
    <xf numFmtId="0" fontId="6" fillId="4" borderId="4" xfId="0" applyFont="1" applyFill="1" applyBorder="1" applyAlignment="1">
      <alignment horizontal="left" vertical="center" wrapText="1"/>
    </xf>
    <xf numFmtId="0" fontId="3" fillId="2" borderId="1" xfId="0" applyFont="1" applyFill="1" applyBorder="1" applyAlignment="1">
      <alignment horizontal="left" vertical="top" wrapText="1"/>
    </xf>
    <xf numFmtId="0" fontId="6" fillId="4" borderId="6" xfId="0" applyFont="1" applyFill="1" applyBorder="1" applyAlignment="1">
      <alignment horizontal="left" vertical="center" wrapText="1"/>
    </xf>
    <xf numFmtId="0" fontId="6" fillId="4" borderId="7" xfId="0" applyFont="1" applyFill="1" applyBorder="1" applyAlignment="1">
      <alignment horizontal="left" vertical="center" wrapText="1"/>
    </xf>
    <xf numFmtId="0" fontId="6" fillId="4" borderId="8" xfId="0" applyFont="1" applyFill="1" applyBorder="1" applyAlignment="1">
      <alignment horizontal="left" vertical="center" wrapText="1"/>
    </xf>
    <xf numFmtId="0" fontId="6" fillId="4" borderId="9" xfId="0" applyFont="1" applyFill="1" applyBorder="1" applyAlignment="1">
      <alignment horizontal="left" vertical="center" wrapText="1"/>
    </xf>
    <xf numFmtId="0" fontId="6" fillId="4" borderId="10" xfId="0" applyFont="1" applyFill="1" applyBorder="1" applyAlignment="1">
      <alignment horizontal="left" vertical="center" wrapText="1"/>
    </xf>
    <xf numFmtId="0" fontId="6" fillId="4" borderId="11" xfId="0" applyFont="1" applyFill="1" applyBorder="1" applyAlignment="1">
      <alignment horizontal="left" vertical="center" wrapText="1"/>
    </xf>
    <xf numFmtId="0" fontId="3" fillId="5" borderId="2" xfId="0" applyFont="1" applyFill="1" applyBorder="1" applyAlignment="1">
      <alignment horizontal="left"/>
    </xf>
    <xf numFmtId="0" fontId="3" fillId="5" borderId="3" xfId="0" applyFont="1" applyFill="1" applyBorder="1" applyAlignment="1">
      <alignment horizontal="left"/>
    </xf>
    <xf numFmtId="0" fontId="3" fillId="5" borderId="4" xfId="0" applyFont="1" applyFill="1" applyBorder="1" applyAlignment="1">
      <alignment horizontal="left"/>
    </xf>
    <xf numFmtId="0" fontId="20" fillId="7" borderId="2" xfId="0" applyFont="1" applyFill="1" applyBorder="1" applyAlignment="1">
      <alignment horizontal="left"/>
    </xf>
    <xf numFmtId="0" fontId="20" fillId="7" borderId="3" xfId="0" applyFont="1" applyFill="1" applyBorder="1" applyAlignment="1">
      <alignment horizontal="left"/>
    </xf>
    <xf numFmtId="0" fontId="20" fillId="7" borderId="4" xfId="0" applyFont="1" applyFill="1" applyBorder="1" applyAlignment="1">
      <alignment horizontal="left"/>
    </xf>
    <xf numFmtId="0" fontId="20" fillId="8" borderId="2" xfId="0" applyFont="1" applyFill="1" applyBorder="1" applyAlignment="1">
      <alignment horizontal="left"/>
    </xf>
    <xf numFmtId="0" fontId="20" fillId="8" borderId="3" xfId="0" applyFont="1" applyFill="1" applyBorder="1" applyAlignment="1">
      <alignment horizontal="left"/>
    </xf>
    <xf numFmtId="0" fontId="20" fillId="8" borderId="4" xfId="0" applyFont="1" applyFill="1" applyBorder="1" applyAlignment="1">
      <alignment horizontal="left"/>
    </xf>
    <xf numFmtId="0" fontId="3" fillId="2" borderId="1" xfId="0" applyFont="1" applyFill="1" applyBorder="1" applyAlignment="1">
      <alignment horizontal="left" vertical="top"/>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10" xfId="0" applyFont="1" applyFill="1" applyBorder="1" applyAlignment="1">
      <alignment horizontal="left" vertical="top" wrapText="1"/>
    </xf>
    <xf numFmtId="0" fontId="6" fillId="4" borderId="11" xfId="0" applyFont="1" applyFill="1" applyBorder="1" applyAlignment="1">
      <alignment horizontal="left" vertical="top" wrapText="1"/>
    </xf>
    <xf numFmtId="0" fontId="18" fillId="10" borderId="1" xfId="2" applyFont="1" applyFill="1" applyBorder="1" applyAlignment="1">
      <alignment horizontal="center" vertical="center" wrapText="1"/>
    </xf>
    <xf numFmtId="0" fontId="18" fillId="10" borderId="1" xfId="2" applyFont="1" applyFill="1" applyBorder="1" applyAlignment="1">
      <alignment horizontal="center" vertical="center"/>
    </xf>
    <xf numFmtId="0" fontId="8" fillId="2" borderId="0" xfId="0" applyFont="1" applyFill="1" applyAlignment="1" applyProtection="1">
      <alignment horizontal="left" wrapText="1"/>
      <protection locked="0"/>
    </xf>
    <xf numFmtId="0" fontId="8" fillId="2" borderId="0" xfId="0" applyFont="1" applyFill="1" applyAlignment="1" applyProtection="1">
      <alignment horizontal="left"/>
      <protection locked="0"/>
    </xf>
    <xf numFmtId="0" fontId="8" fillId="2" borderId="0" xfId="0" applyFont="1" applyFill="1" applyBorder="1" applyAlignment="1" applyProtection="1">
      <alignment horizontal="center"/>
      <protection locked="0"/>
    </xf>
    <xf numFmtId="0" fontId="8" fillId="2" borderId="0" xfId="0" applyFont="1" applyFill="1" applyBorder="1" applyAlignment="1" applyProtection="1">
      <alignment horizontal="left"/>
      <protection locked="0"/>
    </xf>
    <xf numFmtId="0" fontId="2" fillId="2" borderId="0" xfId="0" applyFont="1" applyFill="1" applyAlignment="1" applyProtection="1">
      <alignment horizontal="left"/>
      <protection locked="0"/>
    </xf>
    <xf numFmtId="0" fontId="63" fillId="5" borderId="0" xfId="0" applyFont="1" applyFill="1" applyBorder="1" applyAlignment="1" applyProtection="1">
      <alignment horizontal="left" vertical="center"/>
      <protection locked="0"/>
    </xf>
    <xf numFmtId="0" fontId="6" fillId="5" borderId="0" xfId="0" applyFont="1" applyFill="1" applyAlignment="1" applyProtection="1">
      <alignment horizontal="center" vertical="center"/>
      <protection locked="0"/>
    </xf>
    <xf numFmtId="0" fontId="57" fillId="14" borderId="6" xfId="0" applyFont="1" applyFill="1" applyBorder="1" applyAlignment="1" applyProtection="1">
      <alignment horizontal="center" vertical="center"/>
      <protection locked="0"/>
    </xf>
    <xf numFmtId="0" fontId="57" fillId="14" borderId="15" xfId="0" applyFont="1" applyFill="1" applyBorder="1" applyAlignment="1" applyProtection="1">
      <alignment horizontal="center" vertical="center"/>
      <protection locked="0"/>
    </xf>
    <xf numFmtId="0" fontId="57" fillId="14" borderId="7" xfId="0" applyFont="1" applyFill="1" applyBorder="1" applyAlignment="1" applyProtection="1">
      <alignment horizontal="center" vertical="center"/>
      <protection locked="0"/>
    </xf>
    <xf numFmtId="0" fontId="57" fillId="14" borderId="10" xfId="0" applyFont="1" applyFill="1" applyBorder="1" applyAlignment="1" applyProtection="1">
      <alignment horizontal="center" vertical="center"/>
      <protection locked="0"/>
    </xf>
    <xf numFmtId="0" fontId="57" fillId="14" borderId="5" xfId="0" applyFont="1" applyFill="1" applyBorder="1" applyAlignment="1" applyProtection="1">
      <alignment horizontal="center" vertical="center"/>
      <protection locked="0"/>
    </xf>
    <xf numFmtId="0" fontId="57" fillId="14" borderId="11" xfId="0" applyFont="1" applyFill="1" applyBorder="1" applyAlignment="1" applyProtection="1">
      <alignment horizontal="center" vertical="center"/>
      <protection locked="0"/>
    </xf>
    <xf numFmtId="2" fontId="6" fillId="2" borderId="12" xfId="0" applyNumberFormat="1" applyFont="1" applyFill="1" applyBorder="1" applyAlignment="1" applyProtection="1">
      <alignment horizontal="center" vertical="center"/>
    </xf>
    <xf numFmtId="2" fontId="6" fillId="2" borderId="14" xfId="0" applyNumberFormat="1" applyFont="1" applyFill="1" applyBorder="1" applyAlignment="1" applyProtection="1">
      <alignment horizontal="center" vertical="center"/>
    </xf>
    <xf numFmtId="0" fontId="57" fillId="7" borderId="6" xfId="0" applyFont="1" applyFill="1" applyBorder="1" applyAlignment="1" applyProtection="1">
      <alignment horizontal="center" vertical="center"/>
      <protection locked="0"/>
    </xf>
    <xf numFmtId="0" fontId="57" fillId="7" borderId="15" xfId="0" applyFont="1" applyFill="1" applyBorder="1" applyAlignment="1" applyProtection="1">
      <alignment horizontal="center" vertical="center"/>
      <protection locked="0"/>
    </xf>
    <xf numFmtId="0" fontId="57" fillId="7" borderId="7" xfId="0" applyFont="1" applyFill="1" applyBorder="1" applyAlignment="1" applyProtection="1">
      <alignment horizontal="center" vertical="center"/>
      <protection locked="0"/>
    </xf>
    <xf numFmtId="0" fontId="57" fillId="7" borderId="10" xfId="0" applyFont="1" applyFill="1" applyBorder="1" applyAlignment="1" applyProtection="1">
      <alignment horizontal="center" vertical="center"/>
      <protection locked="0"/>
    </xf>
    <xf numFmtId="0" fontId="57" fillId="7" borderId="5" xfId="0" applyFont="1" applyFill="1" applyBorder="1" applyAlignment="1" applyProtection="1">
      <alignment horizontal="center" vertical="center"/>
      <protection locked="0"/>
    </xf>
    <xf numFmtId="0" fontId="57" fillId="7" borderId="11" xfId="0" applyFont="1" applyFill="1" applyBorder="1" applyAlignment="1" applyProtection="1">
      <alignment horizontal="center" vertical="center"/>
      <protection locked="0"/>
    </xf>
    <xf numFmtId="0" fontId="6" fillId="2" borderId="12" xfId="0" applyFont="1" applyFill="1" applyBorder="1" applyAlignment="1" applyProtection="1">
      <alignment horizontal="center" vertical="center"/>
    </xf>
    <xf numFmtId="0" fontId="6" fillId="2" borderId="14" xfId="0" applyFont="1" applyFill="1" applyBorder="1" applyAlignment="1" applyProtection="1">
      <alignment horizontal="center" vertical="center"/>
    </xf>
    <xf numFmtId="0" fontId="69" fillId="5" borderId="6" xfId="3" applyFont="1" applyFill="1" applyBorder="1" applyAlignment="1" applyProtection="1">
      <alignment horizontal="center" vertical="center"/>
      <protection locked="0"/>
    </xf>
    <xf numFmtId="0" fontId="69" fillId="5" borderId="15" xfId="3" applyFont="1" applyFill="1" applyBorder="1" applyAlignment="1" applyProtection="1">
      <alignment horizontal="center" vertical="center"/>
      <protection locked="0"/>
    </xf>
    <xf numFmtId="0" fontId="69" fillId="5" borderId="7" xfId="3" applyFont="1" applyFill="1" applyBorder="1" applyAlignment="1" applyProtection="1">
      <alignment horizontal="center" vertical="center"/>
      <protection locked="0"/>
    </xf>
    <xf numFmtId="0" fontId="30" fillId="13" borderId="6" xfId="3" applyFont="1" applyFill="1" applyBorder="1" applyAlignment="1" applyProtection="1">
      <alignment horizontal="left" vertical="center" wrapText="1"/>
      <protection locked="0"/>
    </xf>
    <xf numFmtId="0" fontId="30" fillId="13" borderId="15" xfId="3" applyFont="1" applyFill="1" applyBorder="1" applyAlignment="1" applyProtection="1">
      <alignment horizontal="left" vertical="center" wrapText="1"/>
      <protection locked="0"/>
    </xf>
    <xf numFmtId="0" fontId="30" fillId="13" borderId="7" xfId="3" applyFont="1" applyFill="1" applyBorder="1" applyAlignment="1" applyProtection="1">
      <alignment horizontal="left" vertical="center" wrapText="1"/>
      <protection locked="0"/>
    </xf>
    <xf numFmtId="0" fontId="30" fillId="13" borderId="10" xfId="3" applyFont="1" applyFill="1" applyBorder="1" applyAlignment="1" applyProtection="1">
      <alignment horizontal="left" vertical="center" wrapText="1"/>
      <protection locked="0"/>
    </xf>
    <xf numFmtId="0" fontId="30" fillId="13" borderId="5" xfId="3" applyFont="1" applyFill="1" applyBorder="1" applyAlignment="1" applyProtection="1">
      <alignment horizontal="left" vertical="center" wrapText="1"/>
      <protection locked="0"/>
    </xf>
    <xf numFmtId="0" fontId="30" fillId="13" borderId="11" xfId="3" applyFont="1" applyFill="1" applyBorder="1" applyAlignment="1" applyProtection="1">
      <alignment horizontal="left" vertical="center" wrapText="1"/>
      <protection locked="0"/>
    </xf>
    <xf numFmtId="0" fontId="6" fillId="5" borderId="0" xfId="0" applyFont="1" applyFill="1" applyBorder="1" applyAlignment="1" applyProtection="1">
      <alignment horizontal="center"/>
      <protection locked="0"/>
    </xf>
    <xf numFmtId="0" fontId="56" fillId="5" borderId="6" xfId="0" applyFont="1" applyFill="1" applyBorder="1" applyAlignment="1" applyProtection="1">
      <alignment horizontal="center" vertical="center"/>
      <protection locked="0"/>
    </xf>
    <xf numFmtId="0" fontId="56" fillId="5" borderId="15" xfId="0" applyFont="1" applyFill="1" applyBorder="1" applyAlignment="1" applyProtection="1">
      <alignment horizontal="center" vertical="center"/>
      <protection locked="0"/>
    </xf>
    <xf numFmtId="0" fontId="56" fillId="5" borderId="7" xfId="0" applyFont="1" applyFill="1" applyBorder="1" applyAlignment="1" applyProtection="1">
      <alignment horizontal="center" vertical="center"/>
      <protection locked="0"/>
    </xf>
    <xf numFmtId="0" fontId="61" fillId="15" borderId="6" xfId="3" applyFont="1" applyFill="1" applyBorder="1" applyAlignment="1" applyProtection="1">
      <alignment horizontal="left" vertical="center"/>
      <protection locked="0"/>
    </xf>
    <xf numFmtId="0" fontId="61" fillId="15" borderId="15" xfId="3" applyFont="1" applyFill="1" applyBorder="1" applyAlignment="1" applyProtection="1">
      <alignment horizontal="left" vertical="center"/>
      <protection locked="0"/>
    </xf>
    <xf numFmtId="0" fontId="61" fillId="15" borderId="7" xfId="3" applyFont="1" applyFill="1" applyBorder="1" applyAlignment="1" applyProtection="1">
      <alignment horizontal="left" vertical="center"/>
      <protection locked="0"/>
    </xf>
    <xf numFmtId="0" fontId="61" fillId="15" borderId="10" xfId="3" applyFont="1" applyFill="1" applyBorder="1" applyAlignment="1" applyProtection="1">
      <alignment horizontal="left" vertical="center"/>
      <protection locked="0"/>
    </xf>
    <xf numFmtId="0" fontId="61" fillId="15" borderId="5" xfId="3" applyFont="1" applyFill="1" applyBorder="1" applyAlignment="1" applyProtection="1">
      <alignment horizontal="left" vertical="center"/>
      <protection locked="0"/>
    </xf>
    <xf numFmtId="0" fontId="61" fillId="15" borderId="11" xfId="3" applyFont="1" applyFill="1" applyBorder="1" applyAlignment="1" applyProtection="1">
      <alignment horizontal="left" vertical="center"/>
      <protection locked="0"/>
    </xf>
    <xf numFmtId="164" fontId="6" fillId="2" borderId="12" xfId="0" applyNumberFormat="1" applyFont="1" applyFill="1" applyBorder="1" applyAlignment="1" applyProtection="1">
      <alignment horizontal="center" vertical="center"/>
    </xf>
    <xf numFmtId="164" fontId="6" fillId="2" borderId="14" xfId="0" applyNumberFormat="1" applyFont="1" applyFill="1" applyBorder="1" applyAlignment="1" applyProtection="1">
      <alignment horizontal="center" vertical="center"/>
    </xf>
    <xf numFmtId="0" fontId="3" fillId="13" borderId="6" xfId="3" applyFont="1" applyFill="1" applyBorder="1" applyAlignment="1" applyProtection="1">
      <alignment horizontal="left" vertical="center" wrapText="1"/>
      <protection locked="0"/>
    </xf>
    <xf numFmtId="0" fontId="3" fillId="13" borderId="15" xfId="3" applyFont="1" applyFill="1" applyBorder="1" applyAlignment="1" applyProtection="1">
      <alignment horizontal="left" vertical="center" wrapText="1"/>
      <protection locked="0"/>
    </xf>
    <xf numFmtId="0" fontId="3" fillId="13" borderId="7" xfId="3" applyFont="1" applyFill="1" applyBorder="1" applyAlignment="1" applyProtection="1">
      <alignment horizontal="left" vertical="center" wrapText="1"/>
      <protection locked="0"/>
    </xf>
    <xf numFmtId="0" fontId="3" fillId="13" borderId="10" xfId="3" applyFont="1" applyFill="1" applyBorder="1" applyAlignment="1" applyProtection="1">
      <alignment horizontal="left" vertical="center" wrapText="1"/>
      <protection locked="0"/>
    </xf>
    <xf numFmtId="0" fontId="3" fillId="13" borderId="5" xfId="3" applyFont="1" applyFill="1" applyBorder="1" applyAlignment="1" applyProtection="1">
      <alignment horizontal="left" vertical="center" wrapText="1"/>
      <protection locked="0"/>
    </xf>
    <xf numFmtId="0" fontId="3" fillId="13" borderId="11" xfId="3" applyFont="1" applyFill="1" applyBorder="1" applyAlignment="1" applyProtection="1">
      <alignment horizontal="left" vertical="center" wrapText="1"/>
      <protection locked="0"/>
    </xf>
    <xf numFmtId="164" fontId="6" fillId="2" borderId="1" xfId="0" applyNumberFormat="1" applyFont="1" applyFill="1" applyBorder="1" applyAlignment="1" applyProtection="1">
      <alignment horizontal="center" vertical="center"/>
    </xf>
    <xf numFmtId="0" fontId="3" fillId="13" borderId="1" xfId="3" applyFont="1" applyFill="1" applyBorder="1" applyAlignment="1" applyProtection="1">
      <alignment horizontal="left" vertical="center"/>
      <protection locked="0"/>
    </xf>
    <xf numFmtId="0" fontId="3" fillId="13" borderId="1" xfId="3" applyFont="1" applyFill="1" applyBorder="1" applyAlignment="1">
      <alignment vertical="center"/>
    </xf>
    <xf numFmtId="0" fontId="59" fillId="2" borderId="0" xfId="2" applyFont="1" applyFill="1" applyAlignment="1" applyProtection="1">
      <alignment horizontal="center" vertical="center"/>
      <protection locked="0"/>
    </xf>
    <xf numFmtId="0" fontId="30" fillId="15" borderId="6" xfId="3" applyFont="1" applyFill="1" applyBorder="1" applyAlignment="1" applyProtection="1">
      <alignment horizontal="left" vertical="center" wrapText="1"/>
      <protection locked="0"/>
    </xf>
    <xf numFmtId="0" fontId="30" fillId="15" borderId="15" xfId="3" applyFont="1" applyFill="1" applyBorder="1" applyAlignment="1" applyProtection="1">
      <alignment horizontal="left" vertical="center" wrapText="1"/>
      <protection locked="0"/>
    </xf>
    <xf numFmtId="0" fontId="30" fillId="15" borderId="7" xfId="3" applyFont="1" applyFill="1" applyBorder="1" applyAlignment="1" applyProtection="1">
      <alignment horizontal="left" vertical="center" wrapText="1"/>
      <protection locked="0"/>
    </xf>
    <xf numFmtId="0" fontId="30" fillId="15" borderId="10" xfId="3" applyFont="1" applyFill="1" applyBorder="1" applyAlignment="1" applyProtection="1">
      <alignment horizontal="left" vertical="center" wrapText="1"/>
      <protection locked="0"/>
    </xf>
    <xf numFmtId="0" fontId="30" fillId="15" borderId="5" xfId="3" applyFont="1" applyFill="1" applyBorder="1" applyAlignment="1" applyProtection="1">
      <alignment horizontal="left" vertical="center" wrapText="1"/>
      <protection locked="0"/>
    </xf>
    <xf numFmtId="0" fontId="30" fillId="15" borderId="11" xfId="3" applyFont="1" applyFill="1" applyBorder="1" applyAlignment="1" applyProtection="1">
      <alignment horizontal="left" vertical="center" wrapText="1"/>
      <protection locked="0"/>
    </xf>
    <xf numFmtId="0" fontId="61" fillId="15" borderId="6" xfId="3" applyFont="1" applyFill="1" applyBorder="1" applyAlignment="1" applyProtection="1">
      <alignment horizontal="left" vertical="center" wrapText="1"/>
      <protection locked="0"/>
    </xf>
    <xf numFmtId="0" fontId="61" fillId="15" borderId="15" xfId="3" applyFont="1" applyFill="1" applyBorder="1" applyAlignment="1" applyProtection="1">
      <alignment horizontal="left" vertical="center" wrapText="1"/>
      <protection locked="0"/>
    </xf>
    <xf numFmtId="0" fontId="61" fillId="15" borderId="7" xfId="3" applyFont="1" applyFill="1" applyBorder="1" applyAlignment="1" applyProtection="1">
      <alignment horizontal="left" vertical="center" wrapText="1"/>
      <protection locked="0"/>
    </xf>
    <xf numFmtId="0" fontId="61" fillId="15" borderId="10" xfId="3" applyFont="1" applyFill="1" applyBorder="1" applyAlignment="1" applyProtection="1">
      <alignment horizontal="left" vertical="center" wrapText="1"/>
      <protection locked="0"/>
    </xf>
    <xf numFmtId="0" fontId="61" fillId="15" borderId="5" xfId="3" applyFont="1" applyFill="1" applyBorder="1" applyAlignment="1" applyProtection="1">
      <alignment horizontal="left" vertical="center" wrapText="1"/>
      <protection locked="0"/>
    </xf>
    <xf numFmtId="0" fontId="61" fillId="15" borderId="11" xfId="3" applyFont="1" applyFill="1" applyBorder="1" applyAlignment="1" applyProtection="1">
      <alignment horizontal="left" vertical="center" wrapText="1"/>
      <protection locked="0"/>
    </xf>
    <xf numFmtId="0" fontId="30" fillId="15" borderId="6" xfId="3" applyFont="1" applyFill="1" applyBorder="1" applyAlignment="1" applyProtection="1">
      <alignment horizontal="left" vertical="center"/>
      <protection locked="0"/>
    </xf>
    <xf numFmtId="0" fontId="30" fillId="15" borderId="15" xfId="3" applyFont="1" applyFill="1" applyBorder="1" applyAlignment="1" applyProtection="1">
      <alignment horizontal="left" vertical="center"/>
      <protection locked="0"/>
    </xf>
    <xf numFmtId="0" fontId="30" fillId="15" borderId="7" xfId="3" applyFont="1" applyFill="1" applyBorder="1" applyAlignment="1" applyProtection="1">
      <alignment horizontal="left" vertical="center"/>
      <protection locked="0"/>
    </xf>
    <xf numFmtId="0" fontId="30" fillId="15" borderId="10" xfId="3" applyFont="1" applyFill="1" applyBorder="1" applyAlignment="1" applyProtection="1">
      <alignment horizontal="left" vertical="center"/>
      <protection locked="0"/>
    </xf>
    <xf numFmtId="0" fontId="30" fillId="15" borderId="5" xfId="3" applyFont="1" applyFill="1" applyBorder="1" applyAlignment="1" applyProtection="1">
      <alignment horizontal="left" vertical="center"/>
      <protection locked="0"/>
    </xf>
    <xf numFmtId="0" fontId="30" fillId="15" borderId="11" xfId="3" applyFont="1" applyFill="1" applyBorder="1" applyAlignment="1" applyProtection="1">
      <alignment horizontal="left" vertical="center"/>
      <protection locked="0"/>
    </xf>
    <xf numFmtId="0" fontId="3" fillId="15" borderId="6" xfId="3" applyFont="1" applyFill="1" applyBorder="1" applyAlignment="1" applyProtection="1">
      <alignment horizontal="left" vertical="center"/>
      <protection locked="0"/>
    </xf>
    <xf numFmtId="0" fontId="3" fillId="15" borderId="15" xfId="3" applyFont="1" applyFill="1" applyBorder="1" applyAlignment="1" applyProtection="1">
      <alignment horizontal="left" vertical="center"/>
      <protection locked="0"/>
    </xf>
    <xf numFmtId="0" fontId="3" fillId="15" borderId="7" xfId="3" applyFont="1" applyFill="1" applyBorder="1" applyAlignment="1" applyProtection="1">
      <alignment horizontal="left" vertical="center"/>
      <protection locked="0"/>
    </xf>
    <xf numFmtId="0" fontId="3" fillId="15" borderId="10" xfId="3" applyFont="1" applyFill="1" applyBorder="1" applyAlignment="1" applyProtection="1">
      <alignment horizontal="left" vertical="center"/>
      <protection locked="0"/>
    </xf>
    <xf numFmtId="0" fontId="3" fillId="15" borderId="5" xfId="3" applyFont="1" applyFill="1" applyBorder="1" applyAlignment="1" applyProtection="1">
      <alignment horizontal="left" vertical="center"/>
      <protection locked="0"/>
    </xf>
    <xf numFmtId="0" fontId="3" fillId="15" borderId="11" xfId="3" applyFont="1" applyFill="1" applyBorder="1" applyAlignment="1" applyProtection="1">
      <alignment horizontal="left" vertical="center"/>
      <protection locked="0"/>
    </xf>
    <xf numFmtId="164" fontId="68" fillId="2" borderId="6" xfId="0" applyNumberFormat="1" applyFont="1" applyFill="1" applyBorder="1" applyAlignment="1" applyProtection="1">
      <alignment horizontal="center" vertical="center" wrapText="1"/>
    </xf>
    <xf numFmtId="164" fontId="68" fillId="2" borderId="15" xfId="0" applyNumberFormat="1" applyFont="1" applyFill="1" applyBorder="1" applyAlignment="1" applyProtection="1">
      <alignment horizontal="center" vertical="center" wrapText="1"/>
    </xf>
    <xf numFmtId="164" fontId="68" fillId="2" borderId="7" xfId="0" applyNumberFormat="1" applyFont="1" applyFill="1" applyBorder="1" applyAlignment="1" applyProtection="1">
      <alignment horizontal="center" vertical="center" wrapText="1"/>
    </xf>
    <xf numFmtId="164" fontId="68" fillId="2" borderId="8" xfId="0" applyNumberFormat="1" applyFont="1" applyFill="1" applyBorder="1" applyAlignment="1" applyProtection="1">
      <alignment horizontal="center" vertical="center" wrapText="1"/>
    </xf>
    <xf numFmtId="164" fontId="68" fillId="2" borderId="0" xfId="0" applyNumberFormat="1" applyFont="1" applyFill="1" applyBorder="1" applyAlignment="1" applyProtection="1">
      <alignment horizontal="center" vertical="center" wrapText="1"/>
    </xf>
    <xf numFmtId="164" fontId="68" fillId="2" borderId="9" xfId="0" applyNumberFormat="1" applyFont="1" applyFill="1" applyBorder="1" applyAlignment="1" applyProtection="1">
      <alignment horizontal="center" vertical="center" wrapText="1"/>
    </xf>
    <xf numFmtId="164" fontId="68" fillId="2" borderId="10" xfId="0" applyNumberFormat="1" applyFont="1" applyFill="1" applyBorder="1" applyAlignment="1" applyProtection="1">
      <alignment horizontal="center" vertical="center" wrapText="1"/>
    </xf>
    <xf numFmtId="164" fontId="68" fillId="2" borderId="5" xfId="0" applyNumberFormat="1" applyFont="1" applyFill="1" applyBorder="1" applyAlignment="1" applyProtection="1">
      <alignment horizontal="center" vertical="center" wrapText="1"/>
    </xf>
    <xf numFmtId="164" fontId="68" fillId="2" borderId="11" xfId="0" applyNumberFormat="1" applyFont="1" applyFill="1" applyBorder="1" applyAlignment="1" applyProtection="1">
      <alignment horizontal="center" vertical="center" wrapText="1"/>
    </xf>
    <xf numFmtId="0" fontId="17" fillId="12" borderId="15" xfId="0" applyFont="1" applyFill="1" applyBorder="1" applyAlignment="1" applyProtection="1">
      <alignment horizontal="center" wrapText="1"/>
      <protection locked="0"/>
    </xf>
    <xf numFmtId="0" fontId="17" fillId="12" borderId="0" xfId="0" applyFont="1" applyFill="1" applyBorder="1" applyAlignment="1" applyProtection="1">
      <alignment horizontal="center" wrapText="1"/>
      <protection locked="0"/>
    </xf>
    <xf numFmtId="0" fontId="60" fillId="2" borderId="0" xfId="0" applyFont="1" applyFill="1" applyAlignment="1" applyProtection="1">
      <alignment horizontal="center" vertical="center"/>
      <protection locked="0"/>
    </xf>
    <xf numFmtId="0" fontId="30" fillId="5" borderId="0" xfId="0" applyFont="1" applyFill="1" applyBorder="1" applyAlignment="1" applyProtection="1">
      <alignment horizontal="center" vertical="center" wrapText="1"/>
      <protection locked="0"/>
    </xf>
    <xf numFmtId="0" fontId="6" fillId="5" borderId="0" xfId="0" applyFont="1" applyFill="1" applyBorder="1" applyAlignment="1" applyProtection="1">
      <alignment horizontal="center" vertical="center"/>
      <protection locked="0"/>
    </xf>
    <xf numFmtId="0" fontId="6" fillId="5" borderId="0" xfId="0" applyFont="1" applyFill="1" applyBorder="1" applyAlignment="1" applyProtection="1">
      <alignment horizontal="center" vertical="center" wrapText="1"/>
      <protection locked="0"/>
    </xf>
    <xf numFmtId="0" fontId="30" fillId="5" borderId="0" xfId="0" applyFont="1" applyFill="1" applyBorder="1" applyAlignment="1" applyProtection="1">
      <alignment horizontal="center"/>
      <protection locked="0"/>
    </xf>
    <xf numFmtId="0" fontId="65" fillId="2" borderId="6" xfId="0" applyFont="1" applyFill="1" applyBorder="1" applyAlignment="1" applyProtection="1">
      <alignment horizontal="left" vertical="center" wrapText="1"/>
      <protection locked="0"/>
    </xf>
    <xf numFmtId="0" fontId="65" fillId="2" borderId="15" xfId="0" applyFont="1" applyFill="1" applyBorder="1" applyAlignment="1" applyProtection="1">
      <alignment horizontal="left" vertical="center" wrapText="1"/>
      <protection locked="0"/>
    </xf>
    <xf numFmtId="0" fontId="65" fillId="2" borderId="8" xfId="0" applyFont="1" applyFill="1" applyBorder="1" applyAlignment="1" applyProtection="1">
      <alignment horizontal="left" vertical="center" wrapText="1"/>
      <protection locked="0"/>
    </xf>
    <xf numFmtId="0" fontId="65" fillId="2" borderId="0" xfId="0" applyFont="1" applyFill="1" applyBorder="1" applyAlignment="1" applyProtection="1">
      <alignment horizontal="left" vertical="center" wrapText="1"/>
      <protection locked="0"/>
    </xf>
    <xf numFmtId="0" fontId="65" fillId="2" borderId="10" xfId="0" applyFont="1" applyFill="1" applyBorder="1" applyAlignment="1" applyProtection="1">
      <alignment horizontal="left" vertical="center" wrapText="1"/>
      <protection locked="0"/>
    </xf>
    <xf numFmtId="0" fontId="65" fillId="2" borderId="5" xfId="0" applyFont="1" applyFill="1" applyBorder="1" applyAlignment="1" applyProtection="1">
      <alignment horizontal="left" vertical="center" wrapText="1"/>
      <protection locked="0"/>
    </xf>
    <xf numFmtId="0" fontId="65" fillId="2" borderId="6" xfId="0" applyFont="1" applyFill="1" applyBorder="1" applyAlignment="1" applyProtection="1">
      <alignment horizontal="left" vertical="center"/>
      <protection locked="0"/>
    </xf>
    <xf numFmtId="0" fontId="65" fillId="2" borderId="15" xfId="0" applyFont="1" applyFill="1" applyBorder="1" applyAlignment="1" applyProtection="1">
      <alignment horizontal="left" vertical="center"/>
      <protection locked="0"/>
    </xf>
    <xf numFmtId="0" fontId="65" fillId="2" borderId="7" xfId="0" applyFont="1" applyFill="1" applyBorder="1" applyAlignment="1" applyProtection="1">
      <alignment horizontal="left" vertical="center"/>
      <protection locked="0"/>
    </xf>
    <xf numFmtId="0" fontId="65" fillId="2" borderId="8" xfId="0" applyFont="1" applyFill="1" applyBorder="1" applyAlignment="1" applyProtection="1">
      <alignment horizontal="left" vertical="center"/>
      <protection locked="0"/>
    </xf>
    <xf numFmtId="0" fontId="65" fillId="2" borderId="0" xfId="0" applyFont="1" applyFill="1" applyBorder="1" applyAlignment="1" applyProtection="1">
      <alignment horizontal="left" vertical="center"/>
      <protection locked="0"/>
    </xf>
    <xf numFmtId="0" fontId="65" fillId="2" borderId="9" xfId="0" applyFont="1" applyFill="1" applyBorder="1" applyAlignment="1" applyProtection="1">
      <alignment horizontal="left" vertical="center"/>
      <protection locked="0"/>
    </xf>
    <xf numFmtId="0" fontId="65" fillId="2" borderId="10" xfId="0" applyFont="1" applyFill="1" applyBorder="1" applyAlignment="1" applyProtection="1">
      <alignment horizontal="left" vertical="center"/>
      <protection locked="0"/>
    </xf>
    <xf numFmtId="0" fontId="65" fillId="2" borderId="5" xfId="0" applyFont="1" applyFill="1" applyBorder="1" applyAlignment="1" applyProtection="1">
      <alignment horizontal="left" vertical="center"/>
      <protection locked="0"/>
    </xf>
    <xf numFmtId="0" fontId="65" fillId="2" borderId="11" xfId="0" applyFont="1" applyFill="1" applyBorder="1" applyAlignment="1" applyProtection="1">
      <alignment horizontal="left" vertical="center"/>
      <protection locked="0"/>
    </xf>
    <xf numFmtId="9" fontId="64" fillId="14" borderId="6" xfId="0" applyNumberFormat="1" applyFont="1" applyFill="1" applyBorder="1" applyAlignment="1" applyProtection="1">
      <alignment horizontal="center" vertical="center"/>
      <protection locked="0"/>
    </xf>
    <xf numFmtId="0" fontId="64" fillId="14" borderId="7" xfId="0" applyFont="1" applyFill="1" applyBorder="1" applyAlignment="1" applyProtection="1">
      <alignment horizontal="center" vertical="center"/>
      <protection locked="0"/>
    </xf>
    <xf numFmtId="0" fontId="64" fillId="14" borderId="8" xfId="0" applyFont="1" applyFill="1" applyBorder="1" applyAlignment="1" applyProtection="1">
      <alignment horizontal="center" vertical="center"/>
      <protection locked="0"/>
    </xf>
    <xf numFmtId="0" fontId="64" fillId="14" borderId="9" xfId="0" applyFont="1" applyFill="1" applyBorder="1" applyAlignment="1" applyProtection="1">
      <alignment horizontal="center" vertical="center"/>
      <protection locked="0"/>
    </xf>
    <xf numFmtId="0" fontId="64" fillId="14" borderId="10" xfId="0" applyFont="1" applyFill="1" applyBorder="1" applyAlignment="1" applyProtection="1">
      <alignment horizontal="center" vertical="center"/>
      <protection locked="0"/>
    </xf>
    <xf numFmtId="0" fontId="64" fillId="14" borderId="11" xfId="0" applyFont="1" applyFill="1" applyBorder="1" applyAlignment="1" applyProtection="1">
      <alignment horizontal="center" vertical="center"/>
      <protection locked="0"/>
    </xf>
    <xf numFmtId="9" fontId="64" fillId="7" borderId="15" xfId="0" applyNumberFormat="1" applyFont="1" applyFill="1" applyBorder="1" applyAlignment="1" applyProtection="1">
      <alignment horizontal="center" vertical="center"/>
      <protection locked="0"/>
    </xf>
    <xf numFmtId="0" fontId="64" fillId="7" borderId="7" xfId="0" applyFont="1" applyFill="1" applyBorder="1" applyAlignment="1" applyProtection="1">
      <alignment horizontal="center" vertical="center"/>
      <protection locked="0"/>
    </xf>
    <xf numFmtId="0" fontId="64" fillId="7" borderId="0" xfId="0" applyFont="1" applyFill="1" applyBorder="1" applyAlignment="1" applyProtection="1">
      <alignment horizontal="center" vertical="center"/>
      <protection locked="0"/>
    </xf>
    <xf numFmtId="0" fontId="64" fillId="7" borderId="9" xfId="0" applyFont="1" applyFill="1" applyBorder="1" applyAlignment="1" applyProtection="1">
      <alignment horizontal="center" vertical="center"/>
      <protection locked="0"/>
    </xf>
    <xf numFmtId="0" fontId="64" fillId="7" borderId="5" xfId="0" applyFont="1" applyFill="1" applyBorder="1" applyAlignment="1" applyProtection="1">
      <alignment horizontal="center" vertical="center"/>
      <protection locked="0"/>
    </xf>
    <xf numFmtId="0" fontId="64" fillId="7" borderId="11"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xf>
    <xf numFmtId="164" fontId="67" fillId="2" borderId="6" xfId="0" applyNumberFormat="1" applyFont="1" applyFill="1" applyBorder="1" applyAlignment="1" applyProtection="1">
      <alignment horizontal="center" vertical="center"/>
    </xf>
    <xf numFmtId="164" fontId="67" fillId="2" borderId="15" xfId="0" applyNumberFormat="1" applyFont="1" applyFill="1" applyBorder="1" applyAlignment="1" applyProtection="1">
      <alignment horizontal="center" vertical="center"/>
    </xf>
    <xf numFmtId="164" fontId="67" fillId="2" borderId="7" xfId="0" applyNumberFormat="1" applyFont="1" applyFill="1" applyBorder="1" applyAlignment="1" applyProtection="1">
      <alignment horizontal="center" vertical="center"/>
    </xf>
    <xf numFmtId="164" fontId="67" fillId="2" borderId="8" xfId="0" applyNumberFormat="1" applyFont="1" applyFill="1" applyBorder="1" applyAlignment="1" applyProtection="1">
      <alignment horizontal="center" vertical="center"/>
    </xf>
    <xf numFmtId="164" fontId="67" fillId="2" borderId="0" xfId="0" applyNumberFormat="1" applyFont="1" applyFill="1" applyBorder="1" applyAlignment="1" applyProtection="1">
      <alignment horizontal="center" vertical="center"/>
    </xf>
    <xf numFmtId="164" fontId="67" fillId="2" borderId="9" xfId="0" applyNumberFormat="1" applyFont="1" applyFill="1" applyBorder="1" applyAlignment="1" applyProtection="1">
      <alignment horizontal="center" vertical="center"/>
    </xf>
    <xf numFmtId="164" fontId="67" fillId="2" borderId="10" xfId="0" applyNumberFormat="1" applyFont="1" applyFill="1" applyBorder="1" applyAlignment="1" applyProtection="1">
      <alignment horizontal="center" vertical="center"/>
    </xf>
    <xf numFmtId="164" fontId="67" fillId="2" borderId="5" xfId="0" applyNumberFormat="1" applyFont="1" applyFill="1" applyBorder="1" applyAlignment="1" applyProtection="1">
      <alignment horizontal="center" vertical="center"/>
    </xf>
    <xf numFmtId="164" fontId="67" fillId="2" borderId="11" xfId="0" applyNumberFormat="1" applyFont="1" applyFill="1" applyBorder="1" applyAlignment="1" applyProtection="1">
      <alignment horizontal="center" vertical="center"/>
    </xf>
    <xf numFmtId="9" fontId="8" fillId="2" borderId="0" xfId="0" applyNumberFormat="1" applyFont="1" applyFill="1" applyBorder="1" applyAlignment="1" applyProtection="1">
      <alignment horizontal="center" vertical="center"/>
    </xf>
    <xf numFmtId="164" fontId="8" fillId="2" borderId="0" xfId="0" applyNumberFormat="1" applyFont="1" applyFill="1" applyBorder="1" applyAlignment="1" applyProtection="1">
      <alignment horizontal="center" vertical="center"/>
    </xf>
    <xf numFmtId="0" fontId="3" fillId="2" borderId="2" xfId="2" applyFont="1" applyFill="1" applyBorder="1" applyAlignment="1" applyProtection="1">
      <alignment horizontal="left" vertical="top" wrapText="1"/>
      <protection locked="0"/>
    </xf>
    <xf numFmtId="0" fontId="3" fillId="2" borderId="4" xfId="2" applyFont="1" applyFill="1" applyBorder="1" applyAlignment="1" applyProtection="1">
      <alignment horizontal="left" vertical="top" wrapText="1"/>
      <protection locked="0"/>
    </xf>
    <xf numFmtId="0" fontId="6" fillId="2" borderId="2" xfId="2" applyFont="1" applyFill="1" applyBorder="1" applyAlignment="1" applyProtection="1">
      <alignment horizontal="right" vertical="top" wrapText="1"/>
      <protection locked="0"/>
    </xf>
    <xf numFmtId="0" fontId="6" fillId="2" borderId="4" xfId="2" applyFont="1" applyFill="1" applyBorder="1" applyAlignment="1" applyProtection="1">
      <alignment horizontal="right" vertical="top" wrapText="1"/>
      <protection locked="0"/>
    </xf>
    <xf numFmtId="0" fontId="3" fillId="2" borderId="2" xfId="0" applyFont="1" applyFill="1" applyBorder="1" applyAlignment="1" applyProtection="1">
      <alignment horizontal="left" vertical="top" wrapText="1"/>
      <protection locked="0"/>
    </xf>
    <xf numFmtId="0" fontId="3" fillId="2" borderId="4" xfId="0" applyFont="1" applyFill="1" applyBorder="1" applyAlignment="1" applyProtection="1">
      <alignment horizontal="left" vertical="top" wrapText="1"/>
      <protection locked="0"/>
    </xf>
    <xf numFmtId="0" fontId="6" fillId="2" borderId="2" xfId="0" applyFont="1" applyFill="1" applyBorder="1" applyAlignment="1" applyProtection="1">
      <alignment horizontal="right" vertical="top" wrapText="1"/>
      <protection locked="0"/>
    </xf>
    <xf numFmtId="0" fontId="6" fillId="2" borderId="4" xfId="0" applyFont="1" applyFill="1" applyBorder="1" applyAlignment="1" applyProtection="1">
      <alignment horizontal="right" vertical="top" wrapText="1"/>
      <protection locked="0"/>
    </xf>
    <xf numFmtId="0" fontId="6" fillId="2" borderId="1" xfId="0" applyFont="1" applyFill="1" applyBorder="1" applyAlignment="1" applyProtection="1">
      <alignment horizontal="right" vertical="top"/>
      <protection locked="0"/>
    </xf>
    <xf numFmtId="0" fontId="3" fillId="2" borderId="1" xfId="0" applyFont="1" applyFill="1" applyBorder="1" applyAlignment="1" applyProtection="1">
      <alignment horizontal="left" vertical="top"/>
      <protection locked="0"/>
    </xf>
    <xf numFmtId="0" fontId="3" fillId="2" borderId="1" xfId="0" applyFont="1" applyFill="1" applyBorder="1" applyAlignment="1" applyProtection="1">
      <alignment horizontal="left" vertical="top" wrapText="1"/>
      <protection locked="0"/>
    </xf>
    <xf numFmtId="0" fontId="6" fillId="2" borderId="1" xfId="0" applyFont="1" applyFill="1" applyBorder="1" applyAlignment="1" applyProtection="1">
      <alignment horizontal="right" vertical="top" wrapText="1"/>
      <protection locked="0"/>
    </xf>
    <xf numFmtId="0" fontId="41" fillId="2" borderId="1" xfId="0" applyFont="1" applyFill="1" applyBorder="1" applyAlignment="1" applyProtection="1">
      <alignment horizontal="center" vertical="top"/>
      <protection locked="0"/>
    </xf>
    <xf numFmtId="0" fontId="74" fillId="2" borderId="1" xfId="0" applyFont="1" applyFill="1" applyBorder="1" applyAlignment="1" applyProtection="1">
      <alignment horizontal="center" vertical="top" wrapText="1"/>
      <protection locked="0"/>
    </xf>
    <xf numFmtId="0" fontId="75" fillId="2" borderId="1" xfId="0" applyFont="1" applyFill="1" applyBorder="1" applyAlignment="1" applyProtection="1">
      <alignment horizontal="center" vertical="top"/>
      <protection locked="0"/>
    </xf>
    <xf numFmtId="0" fontId="2" fillId="2" borderId="0" xfId="0" applyFont="1" applyFill="1" applyAlignment="1" applyProtection="1">
      <alignment horizontal="left" vertical="top"/>
      <protection locked="0"/>
    </xf>
    <xf numFmtId="0" fontId="8" fillId="2" borderId="2" xfId="0" applyFont="1" applyFill="1" applyBorder="1" applyAlignment="1" applyProtection="1">
      <alignment horizontal="left" vertical="top"/>
    </xf>
    <xf numFmtId="0" fontId="8" fillId="2" borderId="3" xfId="0" applyFont="1" applyFill="1" applyBorder="1" applyAlignment="1" applyProtection="1">
      <alignment horizontal="left" vertical="top"/>
    </xf>
    <xf numFmtId="0" fontId="8" fillId="2" borderId="4" xfId="0" applyFont="1" applyFill="1" applyBorder="1" applyAlignment="1" applyProtection="1">
      <alignment horizontal="left" vertical="top"/>
    </xf>
    <xf numFmtId="0" fontId="76" fillId="2" borderId="2" xfId="0" applyFont="1" applyFill="1" applyBorder="1" applyAlignment="1" applyProtection="1">
      <alignment horizontal="left" vertical="top"/>
      <protection locked="0"/>
    </xf>
    <xf numFmtId="0" fontId="76" fillId="2" borderId="3" xfId="0" applyFont="1" applyFill="1" applyBorder="1" applyAlignment="1" applyProtection="1">
      <alignment horizontal="left" vertical="top"/>
      <protection locked="0"/>
    </xf>
    <xf numFmtId="0" fontId="76" fillId="2" borderId="4" xfId="0" applyFont="1" applyFill="1" applyBorder="1" applyAlignment="1" applyProtection="1">
      <alignment horizontal="left" vertical="top"/>
      <protection locked="0"/>
    </xf>
    <xf numFmtId="0" fontId="76" fillId="2" borderId="6" xfId="0" applyFont="1" applyFill="1" applyBorder="1" applyAlignment="1" applyProtection="1">
      <alignment horizontal="left" vertical="top"/>
      <protection locked="0"/>
    </xf>
    <xf numFmtId="0" fontId="76" fillId="2" borderId="15" xfId="0" applyFont="1" applyFill="1" applyBorder="1" applyAlignment="1" applyProtection="1">
      <alignment horizontal="left" vertical="top"/>
      <protection locked="0"/>
    </xf>
    <xf numFmtId="0" fontId="76" fillId="2" borderId="7" xfId="0" applyFont="1" applyFill="1" applyBorder="1" applyAlignment="1" applyProtection="1">
      <alignment horizontal="left" vertical="top"/>
      <protection locked="0"/>
    </xf>
    <xf numFmtId="0" fontId="76" fillId="2" borderId="10" xfId="0" applyFont="1" applyFill="1" applyBorder="1" applyAlignment="1" applyProtection="1">
      <alignment horizontal="left" vertical="top"/>
      <protection locked="0"/>
    </xf>
    <xf numFmtId="0" fontId="76" fillId="2" borderId="5" xfId="0" applyFont="1" applyFill="1" applyBorder="1" applyAlignment="1" applyProtection="1">
      <alignment horizontal="left" vertical="top"/>
      <protection locked="0"/>
    </xf>
    <xf numFmtId="0" fontId="76" fillId="2" borderId="11" xfId="0" applyFont="1" applyFill="1" applyBorder="1" applyAlignment="1" applyProtection="1">
      <alignment horizontal="left" vertical="top"/>
      <protection locked="0"/>
    </xf>
    <xf numFmtId="0" fontId="70" fillId="2" borderId="1" xfId="2" applyFont="1" applyFill="1" applyBorder="1" applyAlignment="1" applyProtection="1">
      <alignment horizontal="left" vertical="top" wrapText="1"/>
      <protection locked="0"/>
    </xf>
    <xf numFmtId="0" fontId="75" fillId="2" borderId="1" xfId="2" applyFont="1" applyFill="1" applyBorder="1" applyAlignment="1" applyProtection="1">
      <alignment horizontal="center" vertical="top"/>
      <protection locked="0"/>
    </xf>
    <xf numFmtId="0" fontId="70" fillId="2" borderId="1" xfId="0" applyFont="1" applyFill="1" applyBorder="1" applyAlignment="1" applyProtection="1">
      <alignment horizontal="left" vertical="top" wrapText="1"/>
      <protection locked="0"/>
    </xf>
    <xf numFmtId="0" fontId="42" fillId="2" borderId="1" xfId="0" applyFont="1" applyFill="1" applyBorder="1" applyAlignment="1" applyProtection="1">
      <alignment horizontal="right" vertical="top" wrapText="1"/>
      <protection locked="0"/>
    </xf>
    <xf numFmtId="0" fontId="3" fillId="2" borderId="0" xfId="0" applyFont="1" applyFill="1" applyBorder="1" applyAlignment="1" applyProtection="1">
      <alignment horizontal="center" vertical="top"/>
      <protection locked="0"/>
    </xf>
    <xf numFmtId="0" fontId="11" fillId="2" borderId="1" xfId="0" applyFont="1" applyFill="1" applyBorder="1" applyAlignment="1" applyProtection="1">
      <alignment horizontal="center" vertical="top" wrapText="1"/>
      <protection locked="0"/>
    </xf>
    <xf numFmtId="0" fontId="3" fillId="2" borderId="0" xfId="0" applyFont="1" applyFill="1" applyBorder="1" applyAlignment="1" applyProtection="1">
      <alignment horizontal="left" vertical="top" wrapText="1"/>
      <protection locked="0"/>
    </xf>
    <xf numFmtId="0" fontId="6" fillId="2" borderId="1" xfId="0" applyFont="1" applyFill="1" applyBorder="1" applyAlignment="1" applyProtection="1">
      <alignment horizontal="center" vertical="top" wrapText="1"/>
      <protection locked="0"/>
    </xf>
    <xf numFmtId="0" fontId="3" fillId="0" borderId="1" xfId="0" applyFont="1" applyBorder="1" applyAlignment="1" applyProtection="1">
      <alignment horizontal="center" vertical="top"/>
      <protection locked="0"/>
    </xf>
    <xf numFmtId="0" fontId="3" fillId="2" borderId="1" xfId="2" applyFont="1" applyFill="1" applyBorder="1" applyAlignment="1" applyProtection="1">
      <alignment horizontal="left" vertical="top" wrapText="1"/>
      <protection locked="0"/>
    </xf>
    <xf numFmtId="0" fontId="44" fillId="2" borderId="2" xfId="0" applyFont="1" applyFill="1" applyBorder="1" applyAlignment="1" applyProtection="1">
      <alignment horizontal="center" vertical="top" wrapText="1"/>
      <protection locked="0"/>
    </xf>
    <xf numFmtId="0" fontId="44" fillId="2" borderId="4" xfId="0" applyFont="1" applyFill="1" applyBorder="1" applyAlignment="1" applyProtection="1">
      <alignment horizontal="center" vertical="top" wrapText="1"/>
      <protection locked="0"/>
    </xf>
    <xf numFmtId="0" fontId="43" fillId="2" borderId="2" xfId="0" applyFont="1" applyFill="1" applyBorder="1" applyAlignment="1" applyProtection="1">
      <alignment horizontal="left" vertical="top" wrapText="1"/>
      <protection locked="0"/>
    </xf>
    <xf numFmtId="0" fontId="43" fillId="2" borderId="4" xfId="0" applyFont="1" applyFill="1" applyBorder="1" applyAlignment="1" applyProtection="1">
      <alignment horizontal="left" vertical="top" wrapText="1"/>
      <protection locked="0"/>
    </xf>
    <xf numFmtId="0" fontId="41" fillId="2" borderId="1" xfId="2" applyFont="1" applyFill="1" applyBorder="1" applyAlignment="1" applyProtection="1">
      <alignment horizontal="center" vertical="top"/>
      <protection locked="0"/>
    </xf>
    <xf numFmtId="0" fontId="44" fillId="2" borderId="1" xfId="0" applyFont="1" applyFill="1" applyBorder="1" applyAlignment="1" applyProtection="1">
      <alignment horizontal="right" vertical="top" wrapText="1"/>
      <protection locked="0"/>
    </xf>
    <xf numFmtId="0" fontId="3" fillId="2" borderId="2" xfId="0" applyFont="1" applyFill="1" applyBorder="1" applyAlignment="1" applyProtection="1">
      <alignment horizontal="center" vertical="top"/>
      <protection locked="0"/>
    </xf>
    <xf numFmtId="0" fontId="3" fillId="2" borderId="3" xfId="0" applyFont="1" applyFill="1" applyBorder="1" applyAlignment="1" applyProtection="1">
      <alignment horizontal="center" vertical="top"/>
      <protection locked="0"/>
    </xf>
    <xf numFmtId="0" fontId="3" fillId="2" borderId="4" xfId="0" applyFont="1" applyFill="1" applyBorder="1" applyAlignment="1" applyProtection="1">
      <alignment horizontal="center" vertical="top"/>
      <protection locked="0"/>
    </xf>
    <xf numFmtId="3" fontId="43" fillId="0" borderId="1" xfId="0" applyNumberFormat="1" applyFont="1" applyBorder="1" applyAlignment="1" applyProtection="1">
      <alignment horizontal="center" vertical="top" wrapText="1"/>
      <protection locked="0"/>
    </xf>
    <xf numFmtId="0" fontId="3" fillId="2" borderId="1" xfId="0" applyFont="1" applyFill="1" applyBorder="1" applyAlignment="1" applyProtection="1">
      <alignment horizontal="center" vertical="top"/>
      <protection locked="0"/>
    </xf>
    <xf numFmtId="0" fontId="12" fillId="3" borderId="0" xfId="0" applyFont="1" applyFill="1" applyAlignment="1" applyProtection="1">
      <alignment horizontal="center" vertical="top" wrapText="1"/>
      <protection locked="0"/>
    </xf>
    <xf numFmtId="0" fontId="12" fillId="3" borderId="9" xfId="0" applyFont="1" applyFill="1" applyBorder="1" applyAlignment="1" applyProtection="1">
      <alignment horizontal="center" vertical="top" wrapText="1"/>
      <protection locked="0"/>
    </xf>
    <xf numFmtId="0" fontId="12" fillId="3" borderId="0" xfId="0" applyFont="1" applyFill="1" applyBorder="1" applyAlignment="1" applyProtection="1">
      <alignment horizontal="center" vertical="top" wrapText="1"/>
      <protection locked="0"/>
    </xf>
    <xf numFmtId="0" fontId="12" fillId="0" borderId="0" xfId="0" applyFont="1" applyFill="1" applyBorder="1" applyAlignment="1" applyProtection="1">
      <alignment horizontal="left" vertical="top" wrapText="1"/>
      <protection locked="0"/>
    </xf>
    <xf numFmtId="0" fontId="12" fillId="3" borderId="1" xfId="0" applyFont="1" applyFill="1" applyBorder="1" applyAlignment="1" applyProtection="1">
      <alignment horizontal="left" vertical="top" wrapText="1"/>
      <protection locked="0"/>
    </xf>
    <xf numFmtId="0" fontId="72" fillId="2" borderId="2" xfId="0" applyFont="1" applyFill="1" applyBorder="1" applyAlignment="1" applyProtection="1">
      <alignment horizontal="left" vertical="top"/>
    </xf>
    <xf numFmtId="0" fontId="72" fillId="2" borderId="4" xfId="0" applyFont="1" applyFill="1" applyBorder="1" applyAlignment="1" applyProtection="1">
      <alignment horizontal="left" vertical="top"/>
    </xf>
    <xf numFmtId="0" fontId="72" fillId="2" borderId="2" xfId="0" applyFont="1" applyFill="1" applyBorder="1" applyAlignment="1" applyProtection="1">
      <alignment horizontal="center" vertical="top"/>
      <protection locked="0"/>
    </xf>
    <xf numFmtId="0" fontId="72" fillId="2" borderId="4" xfId="0" applyFont="1" applyFill="1" applyBorder="1" applyAlignment="1" applyProtection="1">
      <alignment horizontal="center" vertical="top"/>
      <protection locked="0"/>
    </xf>
    <xf numFmtId="0" fontId="41" fillId="0" borderId="1" xfId="2" applyFont="1" applyBorder="1" applyAlignment="1" applyProtection="1">
      <alignment horizontal="left" vertical="top"/>
      <protection locked="0"/>
    </xf>
    <xf numFmtId="0" fontId="3" fillId="0" borderId="1" xfId="2" applyFont="1" applyBorder="1" applyAlignment="1" applyProtection="1">
      <alignment horizontal="left" vertical="top" wrapText="1"/>
      <protection locked="0"/>
    </xf>
    <xf numFmtId="0" fontId="6" fillId="2" borderId="1" xfId="0" applyFont="1" applyFill="1" applyBorder="1" applyAlignment="1" applyProtection="1">
      <alignment horizontal="left" vertical="top"/>
      <protection locked="0"/>
    </xf>
    <xf numFmtId="0" fontId="8" fillId="2" borderId="2" xfId="0" applyFont="1" applyFill="1" applyBorder="1" applyAlignment="1" applyProtection="1">
      <alignment horizontal="center" vertical="top"/>
      <protection locked="0"/>
    </xf>
    <xf numFmtId="0" fontId="8" fillId="2" borderId="3" xfId="0" applyFont="1" applyFill="1" applyBorder="1" applyAlignment="1" applyProtection="1">
      <alignment horizontal="center" vertical="top"/>
      <protection locked="0"/>
    </xf>
    <xf numFmtId="0" fontId="8" fillId="2" borderId="4" xfId="0" applyFont="1" applyFill="1" applyBorder="1" applyAlignment="1" applyProtection="1">
      <alignment horizontal="center" vertical="top"/>
      <protection locked="0"/>
    </xf>
    <xf numFmtId="0" fontId="30" fillId="0" borderId="1" xfId="0" applyFont="1" applyBorder="1" applyAlignment="1" applyProtection="1">
      <alignment horizontal="left" vertical="top" wrapText="1"/>
      <protection locked="0"/>
    </xf>
    <xf numFmtId="0" fontId="6" fillId="0" borderId="1" xfId="0" applyFont="1" applyBorder="1" applyAlignment="1" applyProtection="1">
      <alignment horizontal="center" vertical="top" wrapText="1"/>
      <protection locked="0"/>
    </xf>
    <xf numFmtId="0" fontId="3" fillId="0" borderId="1" xfId="0" applyFont="1" applyBorder="1" applyAlignment="1" applyProtection="1">
      <alignment horizontal="left" vertical="top" wrapText="1"/>
      <protection locked="0"/>
    </xf>
    <xf numFmtId="0" fontId="3" fillId="0" borderId="1" xfId="0" applyFont="1" applyBorder="1" applyAlignment="1" applyProtection="1">
      <alignment horizontal="left" vertical="top"/>
      <protection locked="0"/>
    </xf>
    <xf numFmtId="0" fontId="42" fillId="0" borderId="1" xfId="0" applyFont="1" applyBorder="1" applyAlignment="1" applyProtection="1">
      <alignment horizontal="left" vertical="top"/>
      <protection locked="0"/>
    </xf>
    <xf numFmtId="0" fontId="3" fillId="2" borderId="3"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protection locked="0"/>
    </xf>
    <xf numFmtId="0" fontId="3" fillId="2" borderId="3" xfId="0" applyFont="1" applyFill="1" applyBorder="1" applyAlignment="1" applyProtection="1">
      <alignment horizontal="left" vertical="top"/>
      <protection locked="0"/>
    </xf>
    <xf numFmtId="0" fontId="3" fillId="2" borderId="4" xfId="0" applyFont="1" applyFill="1" applyBorder="1" applyAlignment="1" applyProtection="1">
      <alignment horizontal="left" vertical="top"/>
      <protection locked="0"/>
    </xf>
    <xf numFmtId="0" fontId="30" fillId="0" borderId="1" xfId="0" applyFont="1" applyBorder="1" applyAlignment="1" applyProtection="1">
      <alignment horizontal="left" vertical="top"/>
      <protection locked="0"/>
    </xf>
    <xf numFmtId="0" fontId="87" fillId="2" borderId="1" xfId="0" applyFont="1" applyFill="1" applyBorder="1" applyAlignment="1">
      <alignment horizontal="center" vertical="top"/>
    </xf>
    <xf numFmtId="0" fontId="27" fillId="2" borderId="1" xfId="0" applyFont="1" applyFill="1" applyBorder="1" applyAlignment="1" applyProtection="1">
      <alignment horizontal="center" vertical="top"/>
    </xf>
    <xf numFmtId="0" fontId="11" fillId="3" borderId="6"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center" vertical="top" wrapText="1"/>
      <protection locked="0"/>
    </xf>
    <xf numFmtId="0" fontId="8" fillId="2" borderId="2" xfId="0" applyFont="1" applyFill="1" applyBorder="1" applyAlignment="1" applyProtection="1">
      <alignment horizontal="center" vertical="top" wrapText="1"/>
      <protection locked="0"/>
    </xf>
    <xf numFmtId="9" fontId="27" fillId="2" borderId="6" xfId="1" applyFont="1" applyFill="1" applyBorder="1" applyAlignment="1" applyProtection="1">
      <alignment horizontal="center" vertical="top"/>
    </xf>
    <xf numFmtId="0" fontId="26" fillId="0" borderId="12" xfId="0" applyFont="1" applyFill="1" applyBorder="1" applyAlignment="1" applyProtection="1">
      <alignment horizontal="center" vertical="top" wrapText="1"/>
    </xf>
    <xf numFmtId="0" fontId="26" fillId="0" borderId="13" xfId="0" applyFont="1" applyFill="1" applyBorder="1" applyAlignment="1" applyProtection="1">
      <alignment horizontal="center" vertical="top" wrapText="1"/>
    </xf>
    <xf numFmtId="0" fontId="26" fillId="0" borderId="14" xfId="0" applyFont="1" applyFill="1" applyBorder="1" applyAlignment="1" applyProtection="1">
      <alignment horizontal="center" vertical="top" wrapText="1"/>
    </xf>
    <xf numFmtId="0" fontId="26" fillId="0" borderId="1" xfId="0" applyFont="1" applyBorder="1" applyAlignment="1" applyProtection="1">
      <alignment horizontal="center" vertical="top" wrapText="1"/>
    </xf>
    <xf numFmtId="0" fontId="15" fillId="0" borderId="1" xfId="0" applyFont="1" applyBorder="1" applyAlignment="1" applyProtection="1">
      <alignment horizontal="center" vertical="top" wrapText="1"/>
      <protection locked="0"/>
    </xf>
    <xf numFmtId="0" fontId="27" fillId="2" borderId="6" xfId="0" applyFont="1" applyFill="1" applyBorder="1" applyAlignment="1" applyProtection="1">
      <alignment horizontal="center" vertical="top"/>
    </xf>
    <xf numFmtId="0" fontId="14" fillId="0" borderId="1"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4" fillId="0" borderId="6" xfId="0" applyFont="1" applyBorder="1" applyAlignment="1" applyProtection="1">
      <alignment horizontal="left" vertical="top" wrapText="1"/>
      <protection locked="0"/>
    </xf>
    <xf numFmtId="0" fontId="14" fillId="0" borderId="7" xfId="0" applyFont="1" applyBorder="1" applyAlignment="1" applyProtection="1">
      <alignment horizontal="left" vertical="top" wrapText="1"/>
      <protection locked="0"/>
    </xf>
    <xf numFmtId="0" fontId="14" fillId="0" borderId="10" xfId="0" applyFont="1" applyBorder="1" applyAlignment="1" applyProtection="1">
      <alignment horizontal="left" vertical="top" wrapText="1"/>
      <protection locked="0"/>
    </xf>
    <xf numFmtId="0" fontId="14" fillId="0" borderId="11" xfId="0" applyFont="1" applyBorder="1" applyAlignment="1" applyProtection="1">
      <alignment horizontal="left" vertical="top" wrapText="1"/>
      <protection locked="0"/>
    </xf>
    <xf numFmtId="0" fontId="8" fillId="2" borderId="1" xfId="0" applyFont="1" applyFill="1" applyBorder="1" applyAlignment="1" applyProtection="1">
      <alignment horizontal="center" vertical="top"/>
      <protection locked="0"/>
    </xf>
    <xf numFmtId="0" fontId="13" fillId="5" borderId="1" xfId="0" applyFont="1" applyFill="1" applyBorder="1" applyAlignment="1" applyProtection="1">
      <alignment horizontal="left" vertical="top" wrapText="1"/>
      <protection locked="0"/>
    </xf>
    <xf numFmtId="0" fontId="6" fillId="2" borderId="2" xfId="0" applyFont="1" applyFill="1" applyBorder="1" applyAlignment="1" applyProtection="1">
      <alignment horizontal="left" vertical="top"/>
      <protection locked="0"/>
    </xf>
    <xf numFmtId="0" fontId="10" fillId="2" borderId="1" xfId="0" applyFont="1" applyFill="1" applyBorder="1" applyAlignment="1" applyProtection="1">
      <alignment horizontal="left" vertical="top" wrapText="1"/>
      <protection locked="0"/>
    </xf>
    <xf numFmtId="0" fontId="11" fillId="3" borderId="12" xfId="0" applyFont="1" applyFill="1" applyBorder="1" applyAlignment="1" applyProtection="1">
      <alignment horizontal="center" vertical="top" wrapText="1"/>
      <protection locked="0"/>
    </xf>
    <xf numFmtId="0" fontId="13" fillId="5" borderId="2" xfId="0" applyFont="1" applyFill="1" applyBorder="1" applyAlignment="1" applyProtection="1">
      <alignment horizontal="left" vertical="top" wrapText="1"/>
      <protection locked="0"/>
    </xf>
    <xf numFmtId="0" fontId="36" fillId="4" borderId="2" xfId="0" applyFont="1" applyFill="1" applyBorder="1" applyAlignment="1" applyProtection="1">
      <alignment horizontal="center" vertical="top" wrapText="1"/>
      <protection locked="0"/>
    </xf>
    <xf numFmtId="0" fontId="36" fillId="4" borderId="4" xfId="0" applyFont="1" applyFill="1" applyBorder="1" applyAlignment="1" applyProtection="1">
      <alignment horizontal="center" vertical="top" wrapText="1"/>
      <protection locked="0"/>
    </xf>
    <xf numFmtId="0" fontId="25" fillId="2" borderId="1" xfId="0" applyFont="1" applyFill="1" applyBorder="1" applyAlignment="1" applyProtection="1">
      <alignment horizontal="center" vertical="top" wrapText="1"/>
    </xf>
    <xf numFmtId="0" fontId="11" fillId="3" borderId="14" xfId="0" applyFont="1" applyFill="1" applyBorder="1" applyAlignment="1" applyProtection="1">
      <alignment horizontal="center" vertical="top" wrapText="1"/>
      <protection locked="0"/>
    </xf>
    <xf numFmtId="0" fontId="15" fillId="0" borderId="12" xfId="0" applyFont="1" applyBorder="1" applyAlignment="1" applyProtection="1">
      <alignment horizontal="left" vertical="top" wrapText="1"/>
      <protection locked="0"/>
    </xf>
    <xf numFmtId="0" fontId="15" fillId="0" borderId="13" xfId="0" applyFont="1" applyBorder="1" applyAlignment="1" applyProtection="1">
      <alignment horizontal="left" vertical="top" wrapText="1"/>
      <protection locked="0"/>
    </xf>
    <xf numFmtId="0" fontId="15" fillId="0" borderId="14" xfId="0" applyFont="1" applyBorder="1" applyAlignment="1" applyProtection="1">
      <alignment horizontal="left" vertical="top" wrapText="1"/>
      <protection locked="0"/>
    </xf>
    <xf numFmtId="0" fontId="15" fillId="0" borderId="6" xfId="0" applyFont="1" applyBorder="1" applyAlignment="1" applyProtection="1">
      <alignment horizontal="left" vertical="top" wrapText="1"/>
      <protection locked="0"/>
    </xf>
    <xf numFmtId="0" fontId="15" fillId="0" borderId="15"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10" xfId="0" applyFont="1" applyBorder="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0" fontId="15" fillId="0" borderId="11" xfId="0" applyFont="1" applyBorder="1" applyAlignment="1" applyProtection="1">
      <alignment horizontal="left" vertical="top" wrapText="1"/>
      <protection locked="0"/>
    </xf>
    <xf numFmtId="9" fontId="15" fillId="0" borderId="2" xfId="0" applyNumberFormat="1" applyFont="1" applyBorder="1" applyAlignment="1" applyProtection="1">
      <alignment horizontal="center" vertical="top" wrapText="1"/>
      <protection locked="0"/>
    </xf>
    <xf numFmtId="0" fontId="15" fillId="0" borderId="3" xfId="0" quotePrefix="1" applyFont="1" applyBorder="1" applyAlignment="1" applyProtection="1">
      <alignment horizontal="center" vertical="top" wrapText="1"/>
      <protection locked="0"/>
    </xf>
    <xf numFmtId="0" fontId="15" fillId="0" borderId="4" xfId="0" applyFont="1" applyBorder="1" applyAlignment="1" applyProtection="1">
      <alignment horizontal="center" vertical="top" wrapText="1"/>
      <protection locked="0"/>
    </xf>
    <xf numFmtId="0" fontId="8" fillId="2" borderId="6" xfId="0" applyFont="1" applyFill="1" applyBorder="1" applyAlignment="1" applyProtection="1">
      <alignment horizontal="left" vertical="top"/>
      <protection locked="0"/>
    </xf>
    <xf numFmtId="0" fontId="8" fillId="2" borderId="7" xfId="0" applyFont="1" applyFill="1" applyBorder="1" applyAlignment="1" applyProtection="1">
      <alignment horizontal="left" vertical="top"/>
      <protection locked="0"/>
    </xf>
    <xf numFmtId="0" fontId="8" fillId="2" borderId="10" xfId="0" applyFont="1" applyFill="1" applyBorder="1" applyAlignment="1" applyProtection="1">
      <alignment horizontal="left" vertical="top"/>
      <protection locked="0"/>
    </xf>
    <xf numFmtId="0" fontId="8" fillId="2" borderId="11" xfId="0" applyFont="1" applyFill="1" applyBorder="1" applyAlignment="1" applyProtection="1">
      <alignment horizontal="left" vertical="top"/>
      <protection locked="0"/>
    </xf>
    <xf numFmtId="0" fontId="8" fillId="2" borderId="2" xfId="0" applyFont="1" applyFill="1" applyBorder="1" applyAlignment="1" applyProtection="1">
      <alignment horizontal="left" vertical="top"/>
      <protection locked="0"/>
    </xf>
    <xf numFmtId="0" fontId="8" fillId="2" borderId="4" xfId="0" applyFont="1" applyFill="1" applyBorder="1" applyAlignment="1" applyProtection="1">
      <alignment horizontal="left" vertical="top"/>
      <protection locked="0"/>
    </xf>
    <xf numFmtId="0" fontId="15" fillId="0" borderId="3" xfId="0" applyFont="1" applyBorder="1" applyAlignment="1" applyProtection="1">
      <alignment horizontal="center" vertical="top" wrapText="1"/>
      <protection locked="0"/>
    </xf>
    <xf numFmtId="0" fontId="26" fillId="0" borderId="12" xfId="0" applyNumberFormat="1" applyFont="1" applyBorder="1" applyAlignment="1" applyProtection="1">
      <alignment horizontal="center" vertical="top" wrapText="1"/>
    </xf>
    <xf numFmtId="0" fontId="26" fillId="0" borderId="13" xfId="0" applyNumberFormat="1" applyFont="1" applyBorder="1" applyAlignment="1" applyProtection="1">
      <alignment horizontal="center" vertical="top" wrapText="1"/>
    </xf>
    <xf numFmtId="0" fontId="26" fillId="0" borderId="14" xfId="0" applyNumberFormat="1" applyFont="1" applyBorder="1" applyAlignment="1" applyProtection="1">
      <alignment horizontal="center" vertical="top" wrapText="1"/>
    </xf>
    <xf numFmtId="0" fontId="15" fillId="0" borderId="12" xfId="0" applyNumberFormat="1" applyFont="1" applyBorder="1" applyAlignment="1" applyProtection="1">
      <alignment horizontal="center" vertical="top" wrapText="1"/>
      <protection locked="0"/>
    </xf>
    <xf numFmtId="0" fontId="15" fillId="0" borderId="13" xfId="0" applyNumberFormat="1" applyFont="1" applyBorder="1" applyAlignment="1" applyProtection="1">
      <alignment horizontal="center" vertical="top" wrapText="1"/>
      <protection locked="0"/>
    </xf>
    <xf numFmtId="0" fontId="15" fillId="0" borderId="14" xfId="0" applyNumberFormat="1" applyFont="1" applyBorder="1" applyAlignment="1" applyProtection="1">
      <alignment horizontal="center" vertical="top" wrapText="1"/>
      <protection locked="0"/>
    </xf>
    <xf numFmtId="0" fontId="15" fillId="0" borderId="12" xfId="0" applyFont="1" applyBorder="1" applyAlignment="1" applyProtection="1">
      <alignment horizontal="center" vertical="top" wrapText="1"/>
      <protection locked="0"/>
    </xf>
    <xf numFmtId="0" fontId="15" fillId="0" borderId="13" xfId="0" applyFont="1" applyBorder="1" applyAlignment="1" applyProtection="1">
      <alignment horizontal="center" vertical="top" wrapText="1"/>
      <protection locked="0"/>
    </xf>
    <xf numFmtId="0" fontId="15" fillId="0" borderId="14" xfId="0" applyFont="1" applyBorder="1" applyAlignment="1" applyProtection="1">
      <alignment horizontal="center" vertical="top" wrapText="1"/>
      <protection locked="0"/>
    </xf>
    <xf numFmtId="9" fontId="29" fillId="2" borderId="12" xfId="1" applyFont="1" applyFill="1" applyBorder="1" applyAlignment="1" applyProtection="1">
      <alignment horizontal="center" vertical="top" wrapText="1"/>
    </xf>
    <xf numFmtId="9" fontId="29" fillId="2" borderId="13" xfId="1" applyFont="1" applyFill="1" applyBorder="1" applyAlignment="1" applyProtection="1">
      <alignment horizontal="center" vertical="top" wrapText="1"/>
    </xf>
    <xf numFmtId="9" fontId="29" fillId="2" borderId="14" xfId="1" applyFont="1" applyFill="1" applyBorder="1" applyAlignment="1" applyProtection="1">
      <alignment horizontal="center" vertical="top" wrapText="1"/>
    </xf>
    <xf numFmtId="0" fontId="8" fillId="2" borderId="2" xfId="0" applyFont="1" applyFill="1" applyBorder="1" applyAlignment="1" applyProtection="1">
      <alignment horizontal="center" vertical="top" wrapText="1"/>
    </xf>
    <xf numFmtId="0" fontId="8" fillId="2" borderId="4" xfId="0" applyFont="1" applyFill="1" applyBorder="1" applyAlignment="1" applyProtection="1">
      <alignment horizontal="center" vertical="top" wrapText="1"/>
    </xf>
    <xf numFmtId="0" fontId="27" fillId="2" borderId="12" xfId="1" applyNumberFormat="1" applyFont="1" applyFill="1" applyBorder="1" applyAlignment="1" applyProtection="1">
      <alignment horizontal="center" vertical="top" wrapText="1"/>
    </xf>
    <xf numFmtId="0" fontId="27" fillId="2" borderId="13" xfId="1" applyNumberFormat="1" applyFont="1" applyFill="1" applyBorder="1" applyAlignment="1" applyProtection="1">
      <alignment horizontal="center" vertical="top" wrapText="1"/>
    </xf>
    <xf numFmtId="0" fontId="27" fillId="2" borderId="14" xfId="1" applyNumberFormat="1" applyFont="1" applyFill="1" applyBorder="1" applyAlignment="1" applyProtection="1">
      <alignment horizontal="center" vertical="top" wrapText="1"/>
    </xf>
    <xf numFmtId="0" fontId="29" fillId="2" borderId="1" xfId="1" applyNumberFormat="1" applyFont="1" applyFill="1" applyBorder="1" applyAlignment="1" applyProtection="1">
      <alignment horizontal="center" vertical="top"/>
    </xf>
    <xf numFmtId="0" fontId="13" fillId="5" borderId="4" xfId="0" applyFont="1" applyFill="1" applyBorder="1" applyAlignment="1" applyProtection="1">
      <alignment horizontal="left" vertical="top" wrapText="1"/>
      <protection locked="0"/>
    </xf>
    <xf numFmtId="0" fontId="11" fillId="3" borderId="7" xfId="0" applyFont="1" applyFill="1" applyBorder="1" applyAlignment="1" applyProtection="1">
      <alignment horizontal="center" vertical="top" wrapText="1"/>
      <protection locked="0"/>
    </xf>
    <xf numFmtId="0" fontId="11" fillId="3" borderId="10" xfId="0" applyFont="1" applyFill="1" applyBorder="1" applyAlignment="1" applyProtection="1">
      <alignment horizontal="center" vertical="top" wrapText="1"/>
      <protection locked="0"/>
    </xf>
    <xf numFmtId="0" fontId="11" fillId="3" borderId="11" xfId="0" applyFont="1" applyFill="1" applyBorder="1" applyAlignment="1" applyProtection="1">
      <alignment horizontal="center" vertical="top" wrapText="1"/>
      <protection locked="0"/>
    </xf>
    <xf numFmtId="0" fontId="11" fillId="3" borderId="15" xfId="0" applyFont="1" applyFill="1" applyBorder="1" applyAlignment="1" applyProtection="1">
      <alignment horizontal="center" vertical="top" wrapText="1"/>
      <protection locked="0"/>
    </xf>
    <xf numFmtId="0" fontId="11" fillId="3" borderId="5" xfId="0" applyFont="1" applyFill="1" applyBorder="1" applyAlignment="1" applyProtection="1">
      <alignment horizontal="center" vertical="top" wrapText="1"/>
      <protection locked="0"/>
    </xf>
    <xf numFmtId="0" fontId="11" fillId="3" borderId="4" xfId="0" applyFont="1" applyFill="1" applyBorder="1" applyAlignment="1" applyProtection="1">
      <alignment horizontal="center" vertical="top" wrapText="1"/>
      <protection locked="0"/>
    </xf>
    <xf numFmtId="0" fontId="6" fillId="2" borderId="4" xfId="0" applyFont="1" applyFill="1" applyBorder="1" applyAlignment="1" applyProtection="1">
      <alignment horizontal="left" vertical="top"/>
      <protection locked="0"/>
    </xf>
    <xf numFmtId="0" fontId="13" fillId="5" borderId="3" xfId="0" applyFont="1" applyFill="1" applyBorder="1" applyAlignment="1" applyProtection="1">
      <alignment horizontal="left" vertical="top" wrapText="1"/>
      <protection locked="0"/>
    </xf>
    <xf numFmtId="0" fontId="27" fillId="2" borderId="1" xfId="0" applyFont="1" applyFill="1" applyBorder="1" applyAlignment="1" applyProtection="1">
      <alignment horizontal="center" vertical="center" wrapText="1"/>
    </xf>
    <xf numFmtId="9" fontId="27" fillId="2" borderId="1" xfId="1" applyFont="1" applyFill="1" applyBorder="1" applyAlignment="1" applyProtection="1">
      <alignment horizontal="center" vertical="center"/>
    </xf>
    <xf numFmtId="0" fontId="27" fillId="2" borderId="1" xfId="0" applyFont="1" applyFill="1" applyBorder="1" applyAlignment="1" applyProtection="1">
      <alignment horizontal="center" vertical="center"/>
    </xf>
    <xf numFmtId="0" fontId="8" fillId="2" borderId="1" xfId="0" applyFont="1" applyFill="1" applyBorder="1" applyAlignment="1" applyProtection="1">
      <alignment horizontal="center" vertical="top" wrapText="1"/>
      <protection locked="0"/>
    </xf>
    <xf numFmtId="0" fontId="26" fillId="0" borderId="1" xfId="0" applyFont="1" applyBorder="1" applyAlignment="1" applyProtection="1">
      <alignment horizontal="center" vertical="center" wrapText="1"/>
    </xf>
    <xf numFmtId="0" fontId="8" fillId="2" borderId="1" xfId="0" applyFont="1" applyFill="1" applyBorder="1" applyAlignment="1" applyProtection="1">
      <alignment horizontal="center" vertical="center"/>
      <protection locked="0"/>
    </xf>
    <xf numFmtId="9" fontId="27" fillId="2" borderId="1" xfId="1" applyFont="1" applyFill="1" applyBorder="1" applyAlignment="1" applyProtection="1">
      <alignment horizontal="center" vertical="center" wrapText="1"/>
    </xf>
    <xf numFmtId="9" fontId="27" fillId="2" borderId="12" xfId="1" applyFont="1" applyFill="1" applyBorder="1" applyAlignment="1" applyProtection="1">
      <alignment horizontal="center" vertical="top" wrapText="1"/>
    </xf>
    <xf numFmtId="9" fontId="27" fillId="2" borderId="13" xfId="1" applyFont="1" applyFill="1" applyBorder="1" applyAlignment="1" applyProtection="1">
      <alignment horizontal="center" vertical="top" wrapText="1"/>
    </xf>
    <xf numFmtId="9" fontId="27" fillId="2" borderId="14" xfId="1" applyFont="1" applyFill="1" applyBorder="1" applyAlignment="1" applyProtection="1">
      <alignment horizontal="center" vertical="top" wrapText="1"/>
    </xf>
    <xf numFmtId="0" fontId="27" fillId="2" borderId="1" xfId="1" applyNumberFormat="1" applyFont="1" applyFill="1" applyBorder="1" applyAlignment="1" applyProtection="1">
      <alignment horizontal="center" vertical="top"/>
    </xf>
    <xf numFmtId="0" fontId="8" fillId="2" borderId="4" xfId="0" applyFont="1" applyFill="1" applyBorder="1" applyAlignment="1" applyProtection="1">
      <alignment horizontal="center" vertical="top" wrapText="1"/>
      <protection locked="0"/>
    </xf>
    <xf numFmtId="9" fontId="27" fillId="2" borderId="8" xfId="1" applyFont="1" applyFill="1" applyBorder="1" applyAlignment="1" applyProtection="1">
      <alignment horizontal="center" vertical="top"/>
    </xf>
    <xf numFmtId="9" fontId="27" fillId="2" borderId="10" xfId="1" applyFont="1" applyFill="1" applyBorder="1" applyAlignment="1" applyProtection="1">
      <alignment horizontal="center" vertical="top"/>
    </xf>
    <xf numFmtId="1" fontId="27" fillId="2" borderId="1" xfId="1" applyNumberFormat="1" applyFont="1" applyFill="1" applyBorder="1" applyAlignment="1" applyProtection="1">
      <alignment horizontal="center" vertical="top"/>
    </xf>
    <xf numFmtId="0" fontId="26" fillId="0" borderId="12" xfId="0" applyFont="1" applyBorder="1" applyAlignment="1" applyProtection="1">
      <alignment horizontal="center" vertical="top" wrapText="1"/>
    </xf>
    <xf numFmtId="0" fontId="26" fillId="0" borderId="13" xfId="0" applyFont="1" applyBorder="1" applyAlignment="1" applyProtection="1">
      <alignment horizontal="center" vertical="top" wrapText="1"/>
    </xf>
    <xf numFmtId="0" fontId="26" fillId="0" borderId="14" xfId="0" applyFont="1" applyBorder="1" applyAlignment="1" applyProtection="1">
      <alignment horizontal="center" vertical="top" wrapText="1"/>
    </xf>
    <xf numFmtId="0" fontId="14" fillId="0" borderId="8"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5" fillId="0" borderId="2" xfId="0" applyFont="1" applyBorder="1" applyAlignment="1" applyProtection="1">
      <alignment horizontal="center" vertical="top" wrapText="1"/>
      <protection locked="0"/>
    </xf>
    <xf numFmtId="0" fontId="15" fillId="0" borderId="8" xfId="0" applyFont="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9" fontId="27" fillId="2" borderId="12" xfId="1" applyFont="1" applyFill="1" applyBorder="1" applyAlignment="1" applyProtection="1">
      <alignment horizontal="center" vertical="top"/>
    </xf>
    <xf numFmtId="9" fontId="27" fillId="2" borderId="13" xfId="1" applyFont="1" applyFill="1" applyBorder="1" applyAlignment="1" applyProtection="1">
      <alignment horizontal="center" vertical="top"/>
    </xf>
    <xf numFmtId="9" fontId="27" fillId="2" borderId="14" xfId="1" applyFont="1" applyFill="1" applyBorder="1" applyAlignment="1" applyProtection="1">
      <alignment horizontal="center" vertical="top"/>
    </xf>
    <xf numFmtId="0" fontId="27" fillId="2" borderId="12" xfId="0" applyFont="1" applyFill="1" applyBorder="1" applyAlignment="1" applyProtection="1">
      <alignment horizontal="center" vertical="top"/>
    </xf>
    <xf numFmtId="0" fontId="27" fillId="2" borderId="13" xfId="0" applyFont="1" applyFill="1" applyBorder="1" applyAlignment="1" applyProtection="1">
      <alignment horizontal="center" vertical="top"/>
    </xf>
    <xf numFmtId="0" fontId="27" fillId="2" borderId="14" xfId="0" applyFont="1" applyFill="1" applyBorder="1" applyAlignment="1" applyProtection="1">
      <alignment horizontal="center" vertical="top"/>
    </xf>
    <xf numFmtId="9" fontId="15" fillId="0" borderId="2" xfId="1" applyFont="1" applyBorder="1" applyAlignment="1" applyProtection="1">
      <alignment horizontal="center" vertical="top" wrapText="1"/>
      <protection locked="0"/>
    </xf>
    <xf numFmtId="9" fontId="15" fillId="0" borderId="3" xfId="1" applyFont="1" applyBorder="1" applyAlignment="1" applyProtection="1">
      <alignment horizontal="center" vertical="top" wrapText="1"/>
      <protection locked="0"/>
    </xf>
    <xf numFmtId="9" fontId="15" fillId="0" borderId="4" xfId="1" applyFont="1" applyBorder="1" applyAlignment="1" applyProtection="1">
      <alignment horizontal="center" vertical="top" wrapText="1"/>
      <protection locked="0"/>
    </xf>
    <xf numFmtId="0" fontId="27" fillId="2" borderId="12" xfId="0" applyFont="1" applyFill="1" applyBorder="1" applyAlignment="1" applyProtection="1">
      <alignment horizontal="center" vertical="center" wrapText="1"/>
    </xf>
    <xf numFmtId="0" fontId="27" fillId="2" borderId="14" xfId="0" applyFont="1" applyFill="1" applyBorder="1" applyAlignment="1" applyProtection="1">
      <alignment horizontal="center" vertical="center" wrapText="1"/>
    </xf>
    <xf numFmtId="0" fontId="8" fillId="2" borderId="1" xfId="0" applyFont="1" applyFill="1" applyBorder="1" applyAlignment="1" applyProtection="1">
      <alignment horizontal="center" vertical="center" wrapText="1"/>
    </xf>
    <xf numFmtId="9" fontId="27" fillId="2" borderId="12" xfId="0" applyNumberFormat="1" applyFont="1" applyFill="1" applyBorder="1" applyAlignment="1" applyProtection="1">
      <alignment horizontal="center" vertical="center"/>
    </xf>
    <xf numFmtId="9" fontId="27" fillId="2" borderId="14" xfId="0" applyNumberFormat="1" applyFont="1" applyFill="1" applyBorder="1" applyAlignment="1" applyProtection="1">
      <alignment horizontal="center" vertical="center"/>
    </xf>
    <xf numFmtId="9" fontId="27" fillId="2" borderId="12" xfId="1" applyFont="1" applyFill="1" applyBorder="1" applyAlignment="1" applyProtection="1">
      <alignment horizontal="center" vertical="center" wrapText="1"/>
    </xf>
    <xf numFmtId="9" fontId="27" fillId="2" borderId="14" xfId="1" applyFont="1" applyFill="1" applyBorder="1" applyAlignment="1" applyProtection="1">
      <alignment horizontal="center" vertical="center" wrapText="1"/>
    </xf>
    <xf numFmtId="9" fontId="15" fillId="0" borderId="1" xfId="1" applyFont="1" applyBorder="1" applyAlignment="1" applyProtection="1">
      <alignment horizontal="center" vertical="center" wrapText="1"/>
    </xf>
    <xf numFmtId="9" fontId="10" fillId="2" borderId="2" xfId="1" applyFont="1" applyFill="1" applyBorder="1" applyAlignment="1" applyProtection="1">
      <alignment horizontal="center" vertical="center" wrapText="1"/>
    </xf>
    <xf numFmtId="9" fontId="10" fillId="2" borderId="3" xfId="1" applyFont="1" applyFill="1" applyBorder="1" applyAlignment="1" applyProtection="1">
      <alignment horizontal="center" vertical="center" wrapText="1"/>
    </xf>
    <xf numFmtId="9" fontId="10" fillId="2" borderId="4" xfId="1" applyFont="1" applyFill="1" applyBorder="1" applyAlignment="1" applyProtection="1">
      <alignment horizontal="center" vertical="center" wrapText="1"/>
    </xf>
    <xf numFmtId="0" fontId="8" fillId="2" borderId="1" xfId="0" applyFont="1" applyFill="1" applyBorder="1" applyAlignment="1" applyProtection="1">
      <alignment horizontal="center" vertical="top" wrapText="1"/>
    </xf>
    <xf numFmtId="0" fontId="27" fillId="2" borderId="12" xfId="0" applyFont="1" applyFill="1" applyBorder="1" applyAlignment="1" applyProtection="1">
      <alignment horizontal="center" vertical="top" wrapText="1"/>
    </xf>
    <xf numFmtId="0" fontId="27" fillId="2" borderId="14" xfId="0" applyFont="1" applyFill="1" applyBorder="1" applyAlignment="1" applyProtection="1">
      <alignment horizontal="center" vertical="top" wrapText="1"/>
    </xf>
    <xf numFmtId="9" fontId="27" fillId="2" borderId="1" xfId="1" applyFont="1" applyFill="1" applyBorder="1" applyAlignment="1" applyProtection="1">
      <alignment horizontal="center" vertical="top" wrapText="1"/>
    </xf>
    <xf numFmtId="0" fontId="46" fillId="5" borderId="2" xfId="0" applyFont="1" applyFill="1" applyBorder="1" applyAlignment="1" applyProtection="1">
      <alignment horizontal="left" vertical="top" wrapText="1"/>
      <protection locked="0"/>
    </xf>
    <xf numFmtId="0" fontId="46" fillId="5" borderId="4" xfId="0" applyFont="1" applyFill="1" applyBorder="1" applyAlignment="1" applyProtection="1">
      <alignment horizontal="left" vertical="top" wrapText="1"/>
      <protection locked="0"/>
    </xf>
    <xf numFmtId="0" fontId="47" fillId="2" borderId="15" xfId="0" applyFont="1" applyFill="1" applyBorder="1" applyAlignment="1" applyProtection="1">
      <alignment horizontal="center" vertical="top" wrapText="1"/>
      <protection locked="0"/>
    </xf>
    <xf numFmtId="0" fontId="47" fillId="2" borderId="0" xfId="0" applyFont="1" applyFill="1" applyBorder="1" applyAlignment="1" applyProtection="1">
      <alignment horizontal="center" vertical="top" wrapText="1"/>
      <protection locked="0"/>
    </xf>
    <xf numFmtId="0" fontId="11" fillId="3" borderId="2" xfId="0" applyFont="1" applyFill="1" applyBorder="1" applyAlignment="1" applyProtection="1">
      <alignment horizontal="left" vertical="top" wrapText="1"/>
      <protection locked="0"/>
    </xf>
    <xf numFmtId="0" fontId="11" fillId="3" borderId="4" xfId="0" applyFont="1" applyFill="1" applyBorder="1" applyAlignment="1" applyProtection="1">
      <alignment horizontal="left" vertical="top" wrapText="1"/>
      <protection locked="0"/>
    </xf>
    <xf numFmtId="0" fontId="9" fillId="5" borderId="6" xfId="0" applyFont="1" applyFill="1" applyBorder="1" applyAlignment="1" applyProtection="1">
      <alignment horizontal="center" vertical="top" wrapText="1"/>
      <protection locked="0"/>
    </xf>
    <xf numFmtId="0" fontId="9" fillId="5" borderId="7" xfId="0" applyFont="1" applyFill="1" applyBorder="1" applyAlignment="1" applyProtection="1">
      <alignment horizontal="center" vertical="top" wrapText="1"/>
      <protection locked="0"/>
    </xf>
    <xf numFmtId="0" fontId="9" fillId="5" borderId="8" xfId="0" applyFont="1" applyFill="1" applyBorder="1" applyAlignment="1" applyProtection="1">
      <alignment horizontal="center" vertical="top" wrapText="1"/>
      <protection locked="0"/>
    </xf>
    <xf numFmtId="0" fontId="9" fillId="5" borderId="9" xfId="0" applyFont="1" applyFill="1" applyBorder="1" applyAlignment="1" applyProtection="1">
      <alignment horizontal="center" vertical="top" wrapText="1"/>
      <protection locked="0"/>
    </xf>
    <xf numFmtId="0" fontId="9" fillId="5" borderId="10"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center" vertical="top" wrapText="1"/>
      <protection locked="0"/>
    </xf>
    <xf numFmtId="0" fontId="17" fillId="7" borderId="6" xfId="0" applyFont="1" applyFill="1" applyBorder="1" applyAlignment="1" applyProtection="1">
      <alignment horizontal="center" vertical="top" wrapText="1"/>
      <protection locked="0"/>
    </xf>
    <xf numFmtId="0" fontId="17" fillId="7" borderId="7" xfId="0" applyFont="1" applyFill="1" applyBorder="1" applyAlignment="1" applyProtection="1">
      <alignment horizontal="center" vertical="top" wrapText="1"/>
      <protection locked="0"/>
    </xf>
    <xf numFmtId="0" fontId="17" fillId="7" borderId="8" xfId="0" applyFont="1" applyFill="1" applyBorder="1" applyAlignment="1" applyProtection="1">
      <alignment horizontal="center" vertical="top" wrapText="1"/>
      <protection locked="0"/>
    </xf>
    <xf numFmtId="0" fontId="17" fillId="7" borderId="9" xfId="0" applyFont="1" applyFill="1" applyBorder="1" applyAlignment="1" applyProtection="1">
      <alignment horizontal="center" vertical="top" wrapText="1"/>
      <protection locked="0"/>
    </xf>
    <xf numFmtId="0" fontId="17" fillId="7" borderId="10" xfId="0" applyFont="1" applyFill="1" applyBorder="1" applyAlignment="1" applyProtection="1">
      <alignment horizontal="center" vertical="top" wrapText="1"/>
      <protection locked="0"/>
    </xf>
    <xf numFmtId="0" fontId="17" fillId="7" borderId="11" xfId="0" applyFont="1" applyFill="1" applyBorder="1" applyAlignment="1" applyProtection="1">
      <alignment horizontal="center" vertical="top" wrapText="1"/>
      <protection locked="0"/>
    </xf>
    <xf numFmtId="0" fontId="17" fillId="8" borderId="6" xfId="0" applyFont="1" applyFill="1" applyBorder="1" applyAlignment="1" applyProtection="1">
      <alignment horizontal="center" vertical="top" wrapText="1"/>
      <protection locked="0"/>
    </xf>
    <xf numFmtId="0" fontId="17" fillId="8" borderId="7" xfId="0" applyFont="1" applyFill="1" applyBorder="1" applyAlignment="1" applyProtection="1">
      <alignment horizontal="center" vertical="top" wrapText="1"/>
      <protection locked="0"/>
    </xf>
    <xf numFmtId="0" fontId="17" fillId="8" borderId="8" xfId="0" applyFont="1" applyFill="1" applyBorder="1" applyAlignment="1" applyProtection="1">
      <alignment horizontal="center" vertical="top" wrapText="1"/>
      <protection locked="0"/>
    </xf>
    <xf numFmtId="0" fontId="17" fillId="8" borderId="9" xfId="0" applyFont="1" applyFill="1" applyBorder="1" applyAlignment="1" applyProtection="1">
      <alignment horizontal="center" vertical="top" wrapText="1"/>
      <protection locked="0"/>
    </xf>
    <xf numFmtId="0" fontId="17" fillId="8" borderId="10" xfId="0" applyFont="1" applyFill="1" applyBorder="1" applyAlignment="1" applyProtection="1">
      <alignment horizontal="center" vertical="top" wrapText="1"/>
      <protection locked="0"/>
    </xf>
    <xf numFmtId="0" fontId="17" fillId="8" borderId="11" xfId="0" applyFont="1" applyFill="1" applyBorder="1" applyAlignment="1" applyProtection="1">
      <alignment horizontal="center" vertical="top" wrapText="1"/>
      <protection locked="0"/>
    </xf>
    <xf numFmtId="0" fontId="82" fillId="0" borderId="6" xfId="0" applyFont="1" applyBorder="1" applyAlignment="1" applyProtection="1">
      <alignment horizontal="left" vertical="top" wrapText="1"/>
      <protection locked="0"/>
    </xf>
    <xf numFmtId="0" fontId="82" fillId="0" borderId="7" xfId="0" applyFont="1" applyBorder="1" applyAlignment="1" applyProtection="1">
      <alignment horizontal="left" vertical="top" wrapText="1"/>
      <protection locked="0"/>
    </xf>
    <xf numFmtId="0" fontId="82" fillId="0" borderId="8" xfId="0" applyFont="1" applyBorder="1" applyAlignment="1" applyProtection="1">
      <alignment horizontal="left" vertical="top" wrapText="1"/>
      <protection locked="0"/>
    </xf>
    <xf numFmtId="0" fontId="82" fillId="0" borderId="9" xfId="0" applyFont="1" applyBorder="1" applyAlignment="1" applyProtection="1">
      <alignment horizontal="left" vertical="top" wrapText="1"/>
      <protection locked="0"/>
    </xf>
    <xf numFmtId="0" fontId="82" fillId="0" borderId="10" xfId="0" applyFont="1" applyBorder="1" applyAlignment="1" applyProtection="1">
      <alignment horizontal="left" vertical="top" wrapText="1"/>
      <protection locked="0"/>
    </xf>
    <xf numFmtId="0" fontId="82" fillId="0" borderId="11" xfId="0" applyFont="1" applyBorder="1" applyAlignment="1" applyProtection="1">
      <alignment horizontal="left" vertical="top" wrapText="1"/>
      <protection locked="0"/>
    </xf>
    <xf numFmtId="0" fontId="45" fillId="0" borderId="12" xfId="0" applyFont="1" applyBorder="1" applyAlignment="1" applyProtection="1">
      <alignment horizontal="center" vertical="top" wrapText="1"/>
      <protection locked="0"/>
    </xf>
    <xf numFmtId="0" fontId="45" fillId="0" borderId="13" xfId="0" applyFont="1" applyBorder="1" applyAlignment="1" applyProtection="1">
      <alignment horizontal="center" vertical="top" wrapText="1"/>
      <protection locked="0"/>
    </xf>
    <xf numFmtId="0" fontId="45" fillId="0" borderId="14" xfId="0" applyFont="1" applyBorder="1" applyAlignment="1" applyProtection="1">
      <alignment horizontal="center" vertical="top" wrapText="1"/>
      <protection locked="0"/>
    </xf>
    <xf numFmtId="9" fontId="9" fillId="0" borderId="12" xfId="1" applyFont="1" applyBorder="1" applyAlignment="1" applyProtection="1">
      <alignment horizontal="center" vertical="top" wrapText="1"/>
    </xf>
    <xf numFmtId="9" fontId="9" fillId="0" borderId="13" xfId="1" applyFont="1" applyBorder="1" applyAlignment="1" applyProtection="1">
      <alignment horizontal="center" vertical="top" wrapText="1"/>
    </xf>
    <xf numFmtId="9" fontId="37" fillId="2" borderId="12" xfId="1" applyFont="1" applyFill="1" applyBorder="1" applyAlignment="1" applyProtection="1">
      <alignment horizontal="center" vertical="top" wrapText="1"/>
    </xf>
    <xf numFmtId="9" fontId="37" fillId="2" borderId="13" xfId="1" applyFont="1" applyFill="1" applyBorder="1" applyAlignment="1" applyProtection="1">
      <alignment horizontal="center" vertical="top" wrapText="1"/>
    </xf>
    <xf numFmtId="0" fontId="15" fillId="0" borderId="2" xfId="0" applyFont="1" applyBorder="1" applyAlignment="1" applyProtection="1">
      <alignment horizontal="left" vertical="top" wrapText="1"/>
      <protection locked="0"/>
    </xf>
    <xf numFmtId="0" fontId="15" fillId="0" borderId="4" xfId="0" applyFont="1" applyBorder="1" applyAlignment="1" applyProtection="1">
      <alignment horizontal="left" vertical="top" wrapText="1"/>
      <protection locked="0"/>
    </xf>
    <xf numFmtId="0" fontId="45" fillId="0" borderId="1" xfId="0" applyFont="1" applyBorder="1" applyAlignment="1" applyProtection="1">
      <alignment horizontal="left" vertical="top" wrapText="1"/>
      <protection locked="0"/>
    </xf>
    <xf numFmtId="0" fontId="82" fillId="0" borderId="1" xfId="0" applyFont="1" applyBorder="1" applyAlignment="1" applyProtection="1">
      <alignment horizontal="left" vertical="top" wrapText="1"/>
      <protection locked="0"/>
    </xf>
    <xf numFmtId="9" fontId="37" fillId="0" borderId="12" xfId="1" applyFont="1" applyBorder="1" applyAlignment="1" applyProtection="1">
      <alignment horizontal="center" vertical="top" wrapText="1"/>
    </xf>
    <xf numFmtId="9" fontId="37" fillId="0" borderId="13" xfId="1" applyFont="1" applyBorder="1" applyAlignment="1" applyProtection="1">
      <alignment horizontal="center" vertical="top" wrapText="1"/>
    </xf>
    <xf numFmtId="9" fontId="37" fillId="0" borderId="14" xfId="1" applyFont="1" applyBorder="1" applyAlignment="1" applyProtection="1">
      <alignment horizontal="center" vertical="top" wrapText="1"/>
    </xf>
    <xf numFmtId="9" fontId="9" fillId="0" borderId="14" xfId="1" applyFont="1" applyBorder="1" applyAlignment="1" applyProtection="1">
      <alignment horizontal="center" vertical="top" wrapText="1"/>
    </xf>
    <xf numFmtId="9" fontId="9" fillId="0" borderId="1" xfId="1" applyFont="1" applyBorder="1" applyAlignment="1" applyProtection="1">
      <alignment horizontal="center" vertical="top" wrapText="1"/>
    </xf>
    <xf numFmtId="0" fontId="45" fillId="0" borderId="1" xfId="0" applyFont="1" applyBorder="1" applyAlignment="1" applyProtection="1">
      <alignment horizontal="center" vertical="top" wrapText="1"/>
      <protection locked="0"/>
    </xf>
    <xf numFmtId="0" fontId="10" fillId="2" borderId="2"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4" xfId="0" applyFont="1" applyFill="1" applyBorder="1" applyAlignment="1" applyProtection="1">
      <alignment horizontal="left" vertical="top" wrapText="1"/>
      <protection locked="0"/>
    </xf>
    <xf numFmtId="0" fontId="47" fillId="6" borderId="6" xfId="0" applyFont="1" applyFill="1" applyBorder="1" applyAlignment="1" applyProtection="1">
      <alignment horizontal="center" vertical="top" wrapText="1"/>
      <protection locked="0"/>
    </xf>
    <xf numFmtId="0" fontId="47" fillId="6" borderId="7" xfId="0" applyFont="1" applyFill="1" applyBorder="1" applyAlignment="1" applyProtection="1">
      <alignment horizontal="center" vertical="top" wrapText="1"/>
      <protection locked="0"/>
    </xf>
    <xf numFmtId="0" fontId="47" fillId="6" borderId="8" xfId="0" applyFont="1" applyFill="1" applyBorder="1" applyAlignment="1" applyProtection="1">
      <alignment horizontal="center" vertical="top" wrapText="1"/>
      <protection locked="0"/>
    </xf>
    <xf numFmtId="0" fontId="47" fillId="6" borderId="9" xfId="0" applyFont="1" applyFill="1" applyBorder="1" applyAlignment="1" applyProtection="1">
      <alignment horizontal="center" vertical="top" wrapText="1"/>
      <protection locked="0"/>
    </xf>
    <xf numFmtId="0" fontId="47" fillId="6" borderId="10" xfId="0" applyFont="1" applyFill="1" applyBorder="1" applyAlignment="1" applyProtection="1">
      <alignment horizontal="center" vertical="top" wrapText="1"/>
      <protection locked="0"/>
    </xf>
    <xf numFmtId="0" fontId="47" fillId="6" borderId="11" xfId="0" applyFont="1" applyFill="1" applyBorder="1" applyAlignment="1" applyProtection="1">
      <alignment horizontal="center" vertical="top" wrapText="1"/>
      <protection locked="0"/>
    </xf>
    <xf numFmtId="0" fontId="48" fillId="3" borderId="2" xfId="0" applyFont="1" applyFill="1" applyBorder="1" applyAlignment="1" applyProtection="1">
      <alignment horizontal="center" vertical="top" wrapText="1"/>
      <protection locked="0"/>
    </xf>
    <xf numFmtId="0" fontId="48" fillId="3" borderId="4" xfId="0" applyFont="1" applyFill="1" applyBorder="1" applyAlignment="1" applyProtection="1">
      <alignment horizontal="center" vertical="top" wrapText="1"/>
      <protection locked="0"/>
    </xf>
    <xf numFmtId="0" fontId="17" fillId="6" borderId="6" xfId="0" applyFont="1" applyFill="1" applyBorder="1" applyAlignment="1" applyProtection="1">
      <alignment horizontal="center" vertical="top" wrapText="1"/>
      <protection locked="0"/>
    </xf>
    <xf numFmtId="0" fontId="17" fillId="6" borderId="7" xfId="0" applyFont="1" applyFill="1" applyBorder="1" applyAlignment="1" applyProtection="1">
      <alignment horizontal="center" vertical="top" wrapText="1"/>
      <protection locked="0"/>
    </xf>
    <xf numFmtId="0" fontId="17" fillId="6" borderId="8" xfId="0" applyFont="1" applyFill="1" applyBorder="1" applyAlignment="1" applyProtection="1">
      <alignment horizontal="center" vertical="top" wrapText="1"/>
      <protection locked="0"/>
    </xf>
    <xf numFmtId="0" fontId="17" fillId="6" borderId="9" xfId="0" applyFont="1" applyFill="1" applyBorder="1" applyAlignment="1" applyProtection="1">
      <alignment horizontal="center" vertical="top" wrapText="1"/>
      <protection locked="0"/>
    </xf>
    <xf numFmtId="0" fontId="17" fillId="6" borderId="10" xfId="0" applyFont="1" applyFill="1" applyBorder="1" applyAlignment="1" applyProtection="1">
      <alignment horizontal="center" vertical="top" wrapText="1"/>
      <protection locked="0"/>
    </xf>
    <xf numFmtId="0" fontId="17" fillId="6" borderId="11" xfId="0" applyFont="1" applyFill="1" applyBorder="1" applyAlignment="1" applyProtection="1">
      <alignment horizontal="center" vertical="top" wrapText="1"/>
      <protection locked="0"/>
    </xf>
    <xf numFmtId="9" fontId="37" fillId="2" borderId="14" xfId="1" applyFont="1" applyFill="1" applyBorder="1" applyAlignment="1" applyProtection="1">
      <alignment horizontal="center" vertical="top" wrapText="1"/>
    </xf>
    <xf numFmtId="0" fontId="84" fillId="0" borderId="2" xfId="0" applyFont="1" applyBorder="1" applyAlignment="1" applyProtection="1">
      <alignment horizontal="left" vertical="top" wrapText="1"/>
      <protection locked="0"/>
    </xf>
    <xf numFmtId="0" fontId="84" fillId="0" borderId="4" xfId="0" applyFont="1" applyBorder="1" applyAlignment="1" applyProtection="1">
      <alignment horizontal="left" vertical="top" wrapText="1"/>
      <protection locked="0"/>
    </xf>
    <xf numFmtId="0" fontId="17" fillId="2" borderId="0" xfId="0" applyFont="1" applyFill="1" applyBorder="1" applyAlignment="1" applyProtection="1">
      <alignment horizontal="center" vertical="top" wrapText="1"/>
      <protection locked="0"/>
    </xf>
    <xf numFmtId="0" fontId="15" fillId="0" borderId="1" xfId="0" applyFont="1" applyBorder="1" applyAlignment="1" applyProtection="1">
      <alignment vertical="top" wrapText="1"/>
      <protection locked="0"/>
    </xf>
    <xf numFmtId="9" fontId="37" fillId="0" borderId="1" xfId="1" applyFont="1" applyBorder="1" applyAlignment="1" applyProtection="1">
      <alignment horizontal="center" vertical="top" wrapText="1"/>
    </xf>
    <xf numFmtId="0" fontId="10" fillId="0" borderId="1" xfId="0" applyFont="1" applyBorder="1" applyAlignment="1" applyProtection="1">
      <alignment horizontal="left" vertical="top" wrapText="1"/>
      <protection locked="0"/>
    </xf>
    <xf numFmtId="0" fontId="10" fillId="0" borderId="6" xfId="0" applyFont="1" applyBorder="1" applyAlignment="1" applyProtection="1">
      <alignment horizontal="left" vertical="top" wrapText="1"/>
      <protection locked="0"/>
    </xf>
    <xf numFmtId="0" fontId="10" fillId="0" borderId="7"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11" xfId="0" applyFont="1" applyBorder="1" applyAlignment="1" applyProtection="1">
      <alignment horizontal="left" vertical="top" wrapText="1"/>
      <protection locked="0"/>
    </xf>
    <xf numFmtId="0" fontId="8" fillId="2" borderId="1" xfId="0" applyFont="1" applyFill="1" applyBorder="1" applyAlignment="1" applyProtection="1">
      <alignment horizontal="left" vertical="top"/>
      <protection locked="0"/>
    </xf>
    <xf numFmtId="0" fontId="10" fillId="0" borderId="2" xfId="0" applyFont="1" applyBorder="1" applyAlignment="1" applyProtection="1">
      <alignment horizontal="left" vertical="top" wrapText="1"/>
      <protection locked="0"/>
    </xf>
    <xf numFmtId="0" fontId="10" fillId="0" borderId="4" xfId="0" applyFont="1" applyBorder="1" applyAlignment="1" applyProtection="1">
      <alignment horizontal="left" vertical="top" wrapText="1"/>
      <protection locked="0"/>
    </xf>
    <xf numFmtId="0" fontId="53" fillId="0" borderId="1" xfId="0" applyFont="1" applyBorder="1" applyAlignment="1" applyProtection="1">
      <alignment horizontal="left" vertical="top" wrapText="1"/>
      <protection locked="0"/>
    </xf>
    <xf numFmtId="0" fontId="10" fillId="0" borderId="8"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16" fillId="0" borderId="4" xfId="0" applyFont="1" applyBorder="1" applyAlignment="1" applyProtection="1">
      <alignment horizontal="left" vertical="top" wrapText="1"/>
      <protection locked="0"/>
    </xf>
    <xf numFmtId="0" fontId="22" fillId="0" borderId="1" xfId="0" applyFont="1" applyBorder="1" applyAlignment="1" applyProtection="1">
      <alignment horizontal="left" vertical="top" wrapText="1"/>
      <protection locked="0"/>
    </xf>
    <xf numFmtId="0" fontId="53" fillId="0" borderId="7" xfId="0" applyFont="1" applyBorder="1" applyAlignment="1" applyProtection="1">
      <alignment horizontal="left" vertical="top" wrapText="1"/>
      <protection locked="0"/>
    </xf>
    <xf numFmtId="0" fontId="53" fillId="0" borderId="10" xfId="0" applyFont="1" applyBorder="1" applyAlignment="1" applyProtection="1">
      <alignment horizontal="left" vertical="top" wrapText="1"/>
      <protection locked="0"/>
    </xf>
    <xf numFmtId="0" fontId="53" fillId="0" borderId="11" xfId="0" applyFont="1" applyBorder="1" applyAlignment="1" applyProtection="1">
      <alignment horizontal="left" vertical="top" wrapText="1"/>
      <protection locked="0"/>
    </xf>
    <xf numFmtId="0" fontId="38" fillId="0" borderId="4" xfId="0" applyFont="1" applyBorder="1" applyAlignment="1" applyProtection="1">
      <alignment horizontal="left" vertical="top" wrapText="1"/>
      <protection locked="0"/>
    </xf>
    <xf numFmtId="0" fontId="55" fillId="0" borderId="1" xfId="0" applyFont="1" applyBorder="1" applyAlignment="1" applyProtection="1">
      <alignment horizontal="left" vertical="top" wrapText="1"/>
      <protection locked="0"/>
    </xf>
    <xf numFmtId="0" fontId="10" fillId="0" borderId="1" xfId="0" applyFont="1" applyFill="1" applyBorder="1" applyAlignment="1" applyProtection="1">
      <alignment horizontal="left" vertical="top" wrapText="1"/>
      <protection locked="0"/>
    </xf>
    <xf numFmtId="0" fontId="3" fillId="2" borderId="0" xfId="0" applyFont="1" applyFill="1" applyAlignment="1" applyProtection="1">
      <alignment horizontal="center" vertical="top"/>
      <protection locked="0"/>
    </xf>
    <xf numFmtId="9" fontId="9" fillId="2" borderId="12" xfId="1" applyFont="1" applyFill="1" applyBorder="1" applyAlignment="1" applyProtection="1">
      <alignment horizontal="center" vertical="top" wrapText="1"/>
    </xf>
    <xf numFmtId="9" fontId="9" fillId="2" borderId="13" xfId="1" applyFont="1" applyFill="1" applyBorder="1" applyAlignment="1" applyProtection="1">
      <alignment horizontal="center" vertical="top" wrapText="1"/>
    </xf>
    <xf numFmtId="9" fontId="9" fillId="2" borderId="14" xfId="1" applyFont="1" applyFill="1" applyBorder="1" applyAlignment="1" applyProtection="1">
      <alignment horizontal="center" vertical="top" wrapText="1"/>
    </xf>
    <xf numFmtId="0" fontId="83" fillId="0" borderId="4" xfId="0" applyFont="1" applyBorder="1" applyAlignment="1" applyProtection="1">
      <alignment horizontal="left" vertical="top" wrapText="1"/>
      <protection locked="0"/>
    </xf>
    <xf numFmtId="0" fontId="79" fillId="0" borderId="1" xfId="0" applyFont="1" applyBorder="1" applyAlignment="1" applyProtection="1">
      <alignment horizontal="left" vertical="top" wrapText="1"/>
      <protection locked="0"/>
    </xf>
    <xf numFmtId="0" fontId="39" fillId="2" borderId="1" xfId="0" applyFont="1" applyFill="1" applyBorder="1" applyAlignment="1" applyProtection="1">
      <alignment horizontal="left" vertical="top" wrapText="1"/>
      <protection locked="0"/>
    </xf>
    <xf numFmtId="0" fontId="83" fillId="0" borderId="1" xfId="0" applyFont="1" applyBorder="1" applyAlignment="1" applyProtection="1">
      <alignment horizontal="left" vertical="top" wrapText="1"/>
      <protection locked="0"/>
    </xf>
    <xf numFmtId="0" fontId="80" fillId="0" borderId="12" xfId="0" applyFont="1" applyBorder="1" applyAlignment="1" applyProtection="1">
      <alignment horizontal="center" vertical="top" wrapText="1"/>
      <protection locked="0"/>
    </xf>
    <xf numFmtId="0" fontId="80" fillId="0" borderId="13" xfId="0" applyFont="1" applyBorder="1" applyAlignment="1" applyProtection="1">
      <alignment horizontal="center" vertical="top" wrapText="1"/>
      <protection locked="0"/>
    </xf>
    <xf numFmtId="0" fontId="85" fillId="0" borderId="6" xfId="0" applyFont="1" applyBorder="1" applyAlignment="1" applyProtection="1">
      <alignment horizontal="left" vertical="top" wrapText="1"/>
      <protection locked="0"/>
    </xf>
    <xf numFmtId="0" fontId="85" fillId="0" borderId="7" xfId="0" applyFont="1" applyBorder="1" applyAlignment="1" applyProtection="1">
      <alignment horizontal="left" vertical="top" wrapText="1"/>
      <protection locked="0"/>
    </xf>
    <xf numFmtId="0" fontId="85" fillId="0" borderId="10" xfId="0" applyFont="1" applyBorder="1" applyAlignment="1" applyProtection="1">
      <alignment horizontal="left" vertical="top" wrapText="1"/>
      <protection locked="0"/>
    </xf>
    <xf numFmtId="0" fontId="85" fillId="0" borderId="11" xfId="0" applyFont="1" applyBorder="1" applyAlignment="1" applyProtection="1">
      <alignment horizontal="left" vertical="top" wrapText="1"/>
      <protection locked="0"/>
    </xf>
    <xf numFmtId="0" fontId="84" fillId="0" borderId="7" xfId="0" applyFont="1" applyBorder="1" applyAlignment="1" applyProtection="1">
      <alignment horizontal="left" vertical="top" wrapText="1"/>
      <protection locked="0"/>
    </xf>
    <xf numFmtId="0" fontId="84" fillId="0" borderId="10" xfId="0" applyFont="1" applyBorder="1" applyAlignment="1" applyProtection="1">
      <alignment horizontal="left" vertical="top" wrapText="1"/>
      <protection locked="0"/>
    </xf>
    <xf numFmtId="0" fontId="84" fillId="0" borderId="11" xfId="0" applyFont="1" applyBorder="1" applyAlignment="1" applyProtection="1">
      <alignment horizontal="left" vertical="top" wrapText="1"/>
      <protection locked="0"/>
    </xf>
    <xf numFmtId="9" fontId="86" fillId="0" borderId="12" xfId="1" applyFont="1" applyBorder="1" applyAlignment="1" applyProtection="1">
      <alignment horizontal="center" vertical="top" wrapText="1"/>
    </xf>
    <xf numFmtId="9" fontId="86" fillId="0" borderId="14" xfId="1" applyFont="1" applyBorder="1" applyAlignment="1" applyProtection="1">
      <alignment horizontal="center" vertical="top" wrapText="1"/>
    </xf>
    <xf numFmtId="9" fontId="86" fillId="2" borderId="12" xfId="1" applyFont="1" applyFill="1" applyBorder="1" applyAlignment="1" applyProtection="1">
      <alignment horizontal="center" vertical="top" wrapText="1"/>
    </xf>
    <xf numFmtId="9" fontId="86" fillId="2" borderId="14" xfId="1" applyFont="1" applyFill="1" applyBorder="1" applyAlignment="1" applyProtection="1">
      <alignment horizontal="center" vertical="top" wrapText="1"/>
    </xf>
    <xf numFmtId="0" fontId="84" fillId="0" borderId="12" xfId="0" applyFont="1" applyBorder="1" applyAlignment="1" applyProtection="1">
      <alignment vertical="top" wrapText="1"/>
      <protection locked="0"/>
    </xf>
    <xf numFmtId="0" fontId="84" fillId="0" borderId="13" xfId="0" applyFont="1" applyBorder="1" applyAlignment="1" applyProtection="1">
      <alignment vertical="top" wrapText="1"/>
      <protection locked="0"/>
    </xf>
    <xf numFmtId="0" fontId="84" fillId="0" borderId="14" xfId="0" applyFont="1" applyBorder="1" applyAlignment="1" applyProtection="1">
      <alignment vertical="top" wrapText="1"/>
      <protection locked="0"/>
    </xf>
    <xf numFmtId="0" fontId="15" fillId="19" borderId="1" xfId="0" applyFont="1" applyFill="1" applyBorder="1" applyAlignment="1">
      <alignment horizontal="left" vertical="center" wrapText="1"/>
    </xf>
    <xf numFmtId="9" fontId="9" fillId="2" borderId="6" xfId="1" applyFont="1" applyFill="1" applyBorder="1" applyAlignment="1" applyProtection="1">
      <alignment horizontal="center" vertical="top" wrapText="1"/>
    </xf>
    <xf numFmtId="9" fontId="9" fillId="2" borderId="8" xfId="1" applyFont="1" applyFill="1" applyBorder="1" applyAlignment="1" applyProtection="1">
      <alignment horizontal="center" vertical="top" wrapText="1"/>
    </xf>
    <xf numFmtId="0" fontId="10" fillId="19" borderId="1" xfId="0" applyFont="1" applyFill="1" applyBorder="1" applyAlignment="1">
      <alignment horizontal="left" vertical="center" wrapText="1"/>
    </xf>
    <xf numFmtId="0" fontId="14" fillId="0" borderId="2" xfId="0" applyFont="1" applyBorder="1" applyAlignment="1" applyProtection="1">
      <alignment horizontal="left" vertical="top" wrapText="1"/>
      <protection locked="0"/>
    </xf>
    <xf numFmtId="9" fontId="9" fillId="2" borderId="10" xfId="1" applyFont="1" applyFill="1" applyBorder="1" applyAlignment="1" applyProtection="1">
      <alignment horizontal="center" vertical="top" wrapText="1"/>
    </xf>
    <xf numFmtId="0" fontId="85" fillId="0" borderId="8" xfId="0" applyFont="1" applyBorder="1" applyAlignment="1" applyProtection="1">
      <alignment horizontal="left" vertical="top" wrapText="1"/>
      <protection locked="0"/>
    </xf>
    <xf numFmtId="0" fontId="85" fillId="0" borderId="9" xfId="0" applyFont="1" applyBorder="1" applyAlignment="1" applyProtection="1">
      <alignment horizontal="left" vertical="top" wrapText="1"/>
      <protection locked="0"/>
    </xf>
    <xf numFmtId="0" fontId="84" fillId="0" borderId="6" xfId="0" applyFont="1" applyBorder="1" applyAlignment="1" applyProtection="1">
      <alignment horizontal="left" vertical="top" wrapText="1"/>
      <protection locked="0"/>
    </xf>
    <xf numFmtId="0" fontId="84" fillId="0" borderId="15" xfId="0" applyFont="1" applyBorder="1" applyAlignment="1" applyProtection="1">
      <alignment horizontal="left" vertical="top" wrapText="1"/>
      <protection locked="0"/>
    </xf>
    <xf numFmtId="0" fontId="84" fillId="0" borderId="8" xfId="0" applyFont="1" applyBorder="1" applyAlignment="1" applyProtection="1">
      <alignment horizontal="left" vertical="top" wrapText="1"/>
      <protection locked="0"/>
    </xf>
    <xf numFmtId="0" fontId="84" fillId="0" borderId="0" xfId="0" applyFont="1" applyBorder="1" applyAlignment="1" applyProtection="1">
      <alignment horizontal="left" vertical="top" wrapText="1"/>
      <protection locked="0"/>
    </xf>
    <xf numFmtId="0" fontId="84" fillId="0" borderId="5" xfId="0" applyFont="1" applyBorder="1" applyAlignment="1" applyProtection="1">
      <alignment horizontal="left" vertical="top" wrapText="1"/>
      <protection locked="0"/>
    </xf>
    <xf numFmtId="9" fontId="86" fillId="0" borderId="13" xfId="1" applyFont="1" applyBorder="1" applyAlignment="1" applyProtection="1">
      <alignment horizontal="center" vertical="top" wrapText="1"/>
    </xf>
    <xf numFmtId="9" fontId="86" fillId="2" borderId="6" xfId="1" applyFont="1" applyFill="1" applyBorder="1" applyAlignment="1" applyProtection="1">
      <alignment horizontal="center" vertical="top" wrapText="1"/>
    </xf>
    <xf numFmtId="9" fontId="86" fillId="2" borderId="8" xfId="1" applyFont="1" applyFill="1" applyBorder="1" applyAlignment="1" applyProtection="1">
      <alignment horizontal="center" vertical="top" wrapText="1"/>
    </xf>
    <xf numFmtId="9" fontId="86" fillId="2" borderId="10" xfId="1" applyFont="1" applyFill="1" applyBorder="1" applyAlignment="1" applyProtection="1">
      <alignment horizontal="center" vertical="top" wrapText="1"/>
    </xf>
    <xf numFmtId="0" fontId="52" fillId="19" borderId="1" xfId="0" applyFont="1" applyFill="1" applyBorder="1" applyAlignment="1">
      <alignment horizontal="left" vertical="center" wrapText="1"/>
    </xf>
    <xf numFmtId="0" fontId="84" fillId="0" borderId="9" xfId="0" applyFont="1" applyBorder="1" applyAlignment="1" applyProtection="1">
      <alignment horizontal="left" vertical="top" wrapText="1"/>
      <protection locked="0"/>
    </xf>
    <xf numFmtId="0" fontId="8" fillId="2" borderId="1" xfId="0" applyFont="1" applyFill="1" applyBorder="1" applyAlignment="1" applyProtection="1">
      <alignment horizontal="left" vertical="top"/>
    </xf>
    <xf numFmtId="0" fontId="8" fillId="2" borderId="12" xfId="0" applyFont="1" applyFill="1" applyBorder="1" applyAlignment="1" applyProtection="1">
      <alignment horizontal="left" vertical="top"/>
      <protection locked="0"/>
    </xf>
    <xf numFmtId="9" fontId="9" fillId="2" borderId="2" xfId="1" applyFont="1" applyFill="1" applyBorder="1" applyAlignment="1" applyProtection="1">
      <alignment horizontal="center" vertical="top" wrapText="1"/>
    </xf>
    <xf numFmtId="0" fontId="88" fillId="19" borderId="1" xfId="0" applyFont="1" applyFill="1" applyBorder="1" applyAlignment="1">
      <alignment horizontal="left" vertical="center" wrapText="1"/>
    </xf>
    <xf numFmtId="0" fontId="82" fillId="0" borderId="12" xfId="0" applyFont="1" applyBorder="1" applyAlignment="1" applyProtection="1">
      <alignment horizontal="left" vertical="top" wrapText="1"/>
      <protection locked="0"/>
    </xf>
    <xf numFmtId="0" fontId="6" fillId="0" borderId="12" xfId="0" applyFont="1" applyBorder="1" applyAlignment="1" applyProtection="1">
      <alignment horizontal="center" vertical="center" wrapText="1"/>
    </xf>
    <xf numFmtId="0" fontId="6" fillId="0" borderId="13" xfId="0" applyFont="1" applyBorder="1" applyAlignment="1" applyProtection="1">
      <alignment horizontal="center" vertical="center" wrapText="1"/>
    </xf>
    <xf numFmtId="0" fontId="6" fillId="0" borderId="14" xfId="0" applyFont="1" applyBorder="1" applyAlignment="1" applyProtection="1">
      <alignment horizontal="center" vertical="center" wrapText="1"/>
    </xf>
    <xf numFmtId="0" fontId="6" fillId="2" borderId="3" xfId="0" applyFont="1" applyFill="1" applyBorder="1" applyAlignment="1" applyProtection="1">
      <alignment horizontal="right" vertical="top"/>
      <protection locked="0"/>
    </xf>
    <xf numFmtId="0" fontId="3" fillId="2" borderId="2" xfId="0" applyFont="1" applyFill="1" applyBorder="1" applyAlignment="1" applyProtection="1">
      <alignment vertical="top"/>
      <protection locked="0"/>
    </xf>
    <xf numFmtId="0" fontId="3" fillId="2" borderId="4" xfId="0" applyFont="1" applyFill="1" applyBorder="1" applyAlignment="1" applyProtection="1">
      <alignment vertical="top"/>
      <protection locked="0"/>
    </xf>
    <xf numFmtId="0" fontId="3" fillId="2" borderId="1" xfId="0" applyFont="1" applyFill="1" applyBorder="1" applyAlignment="1" applyProtection="1">
      <alignment vertical="top"/>
      <protection locked="0"/>
    </xf>
  </cellXfs>
  <cellStyles count="5">
    <cellStyle name="Hyperlink" xfId="3" builtinId="8"/>
    <cellStyle name="Normal" xfId="0" builtinId="0"/>
    <cellStyle name="Normal 2" xfId="4" xr:uid="{76323FB3-306E-492B-A994-94789E92F724}"/>
    <cellStyle name="Normal 8 3" xfId="2" xr:uid="{D888B9CA-5090-4403-B9CF-6F032DCB7418}"/>
    <cellStyle name="Percent" xfId="1" builtinId="5"/>
  </cellStyles>
  <dxfs count="278">
    <dxf>
      <fill>
        <patternFill>
          <bgColor theme="0" tint="-0.14996795556505021"/>
        </patternFill>
      </fill>
    </dxf>
    <dxf>
      <fill>
        <patternFill>
          <bgColor theme="0" tint="-0.14996795556505021"/>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ont>
        <color theme="1"/>
      </font>
      <fill>
        <patternFill>
          <bgColor theme="0" tint="-4.9989318521683403E-2"/>
        </patternFill>
      </fill>
    </dxf>
    <dxf>
      <font>
        <color theme="0"/>
      </font>
      <fill>
        <patternFill>
          <bgColor theme="7"/>
        </patternFill>
      </fill>
    </dxf>
    <dxf>
      <font>
        <color theme="0"/>
      </font>
      <fill>
        <patternFill>
          <bgColor theme="9"/>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ont>
        <color theme="0"/>
      </font>
      <fill>
        <patternFill>
          <bgColor rgb="FF0070C0"/>
        </patternFill>
      </fill>
    </dxf>
    <dxf>
      <fill>
        <patternFill>
          <bgColor theme="0" tint="-4.9989318521683403E-2"/>
        </patternFill>
      </fill>
    </dxf>
    <dxf>
      <font>
        <color theme="0"/>
      </font>
      <fill>
        <patternFill>
          <bgColor theme="9"/>
        </patternFill>
      </fill>
    </dxf>
    <dxf>
      <font>
        <color theme="0"/>
      </font>
      <fill>
        <patternFill>
          <bgColor theme="7"/>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EAB10A"/>
      <color rgb="FFB3A711"/>
      <color rgb="FF007CC3"/>
      <color rgb="FF61B62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2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Dashboard Penilaian Maturitas'!A1"/></Relationships>
</file>

<file path=xl/drawings/drawing1.xml><?xml version="1.0" encoding="utf-8"?>
<xdr:wsDr xmlns:xdr="http://schemas.openxmlformats.org/drawingml/2006/spreadsheetDrawing" xmlns:a="http://schemas.openxmlformats.org/drawingml/2006/main">
  <xdr:oneCellAnchor>
    <xdr:from>
      <xdr:col>8</xdr:col>
      <xdr:colOff>217379</xdr:colOff>
      <xdr:row>0</xdr:row>
      <xdr:rowOff>115454</xdr:rowOff>
    </xdr:from>
    <xdr:ext cx="831251" cy="772414"/>
    <xdr:pic>
      <xdr:nvPicPr>
        <xdr:cNvPr id="4" name="Picture 3">
          <a:extLst>
            <a:ext uri="{FF2B5EF4-FFF2-40B4-BE49-F238E27FC236}">
              <a16:creationId xmlns:a16="http://schemas.microsoft.com/office/drawing/2014/main" id="{00000000-0008-0000-0000-000004000000}"/>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99015" y="115454"/>
          <a:ext cx="831251" cy="772414"/>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400932</xdr:colOff>
      <xdr:row>2</xdr:row>
      <xdr:rowOff>104500</xdr:rowOff>
    </xdr:to>
    <xdr:pic>
      <xdr:nvPicPr>
        <xdr:cNvPr id="4" name="Picture 3" descr="Website PPK BLU">
          <a:hlinkClick xmlns:r="http://schemas.openxmlformats.org/officeDocument/2006/relationships" r:id="rId1"/>
          <a:extLst>
            <a:ext uri="{FF2B5EF4-FFF2-40B4-BE49-F238E27FC236}">
              <a16:creationId xmlns:a16="http://schemas.microsoft.com/office/drawing/2014/main" id="{00000000-0008-0000-0B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397882" cy="872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449864</xdr:colOff>
      <xdr:row>2</xdr:row>
      <xdr:rowOff>110273</xdr:rowOff>
    </xdr:to>
    <xdr:pic>
      <xdr:nvPicPr>
        <xdr:cNvPr id="4" name="Picture 3" descr="Website PPK BLU">
          <a:hlinkClick xmlns:r="http://schemas.openxmlformats.org/officeDocument/2006/relationships" r:id="rId1"/>
          <a:extLst>
            <a:ext uri="{FF2B5EF4-FFF2-40B4-BE49-F238E27FC236}">
              <a16:creationId xmlns:a16="http://schemas.microsoft.com/office/drawing/2014/main" id="{00000000-0008-0000-0C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4727"/>
          <a:ext cx="1404480" cy="8786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314397</xdr:colOff>
      <xdr:row>2</xdr:row>
      <xdr:rowOff>121818</xdr:rowOff>
    </xdr:to>
    <xdr:pic>
      <xdr:nvPicPr>
        <xdr:cNvPr id="4" name="Picture 3" descr="Website PPK BLU">
          <a:hlinkClick xmlns:r="http://schemas.openxmlformats.org/officeDocument/2006/relationships" r:id="rId1"/>
          <a:extLst>
            <a:ext uri="{FF2B5EF4-FFF2-40B4-BE49-F238E27FC236}">
              <a16:creationId xmlns:a16="http://schemas.microsoft.com/office/drawing/2014/main" id="{00000000-0008-0000-0D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424464</xdr:colOff>
      <xdr:row>2</xdr:row>
      <xdr:rowOff>121818</xdr:rowOff>
    </xdr:to>
    <xdr:pic>
      <xdr:nvPicPr>
        <xdr:cNvPr id="4" name="Picture 3" descr="Website PPK BLU">
          <a:hlinkClick xmlns:r="http://schemas.openxmlformats.org/officeDocument/2006/relationships" r:id="rId1"/>
          <a:extLst>
            <a:ext uri="{FF2B5EF4-FFF2-40B4-BE49-F238E27FC236}">
              <a16:creationId xmlns:a16="http://schemas.microsoft.com/office/drawing/2014/main" id="{00000000-0008-0000-0E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496206</xdr:colOff>
      <xdr:row>2</xdr:row>
      <xdr:rowOff>124539</xdr:rowOff>
    </xdr:to>
    <xdr:pic>
      <xdr:nvPicPr>
        <xdr:cNvPr id="3" name="Picture 3" descr="Website PPK BLU">
          <a:hlinkClick xmlns:r="http://schemas.openxmlformats.org/officeDocument/2006/relationships" r:id="rId1"/>
          <a:extLst>
            <a:ext uri="{FF2B5EF4-FFF2-40B4-BE49-F238E27FC236}">
              <a16:creationId xmlns:a16="http://schemas.microsoft.com/office/drawing/2014/main" id="{00000000-0008-0000-0F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42356" cy="8928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157692" y="498051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6" name="Picture 5" descr="Website PPK BLU">
          <a:hlinkClick xmlns:r="http://schemas.openxmlformats.org/officeDocument/2006/relationships" r:id="rId1"/>
          <a:extLst>
            <a:ext uri="{FF2B5EF4-FFF2-40B4-BE49-F238E27FC236}">
              <a16:creationId xmlns:a16="http://schemas.microsoft.com/office/drawing/2014/main" id="{00000000-0008-0000-1000-000006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4727"/>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1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90500"/>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2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90500"/>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3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6" name="Picture 5" descr="Website PPK BLU">
          <a:hlinkClick xmlns:r="http://schemas.openxmlformats.org/officeDocument/2006/relationships" r:id="rId1"/>
          <a:extLst>
            <a:ext uri="{FF2B5EF4-FFF2-40B4-BE49-F238E27FC236}">
              <a16:creationId xmlns:a16="http://schemas.microsoft.com/office/drawing/2014/main" id="{00000000-0008-0000-1300-000006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77800"/>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400-000002000000}"/>
            </a:ext>
          </a:extLst>
        </xdr:cNvPr>
        <xdr:cNvSpPr txBox="1"/>
      </xdr:nvSpPr>
      <xdr:spPr>
        <a:xfrm>
          <a:off x="157692" y="3361268"/>
          <a:ext cx="2953809" cy="8487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4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8</xdr:col>
      <xdr:colOff>150812</xdr:colOff>
      <xdr:row>1</xdr:row>
      <xdr:rowOff>793</xdr:rowOff>
    </xdr:from>
    <xdr:ext cx="831251" cy="772414"/>
    <xdr:pic>
      <xdr:nvPicPr>
        <xdr:cNvPr id="2" name="Picture 1">
          <a:extLst>
            <a:ext uri="{FF2B5EF4-FFF2-40B4-BE49-F238E27FC236}">
              <a16:creationId xmlns:a16="http://schemas.microsoft.com/office/drawing/2014/main" id="{00000000-0008-0000-0100-000002000000}"/>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78412" y="184943"/>
          <a:ext cx="831251" cy="772414"/>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oneCellAnchor>
</xdr:wsDr>
</file>

<file path=xl/drawings/drawing20.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500-000002000000}"/>
            </a:ext>
          </a:extLst>
        </xdr:cNvPr>
        <xdr:cNvSpPr txBox="1"/>
      </xdr:nvSpPr>
      <xdr:spPr>
        <a:xfrm>
          <a:off x="157692" y="3361268"/>
          <a:ext cx="2953809" cy="8487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5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79917"/>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600-000002000000}"/>
            </a:ext>
          </a:extLst>
        </xdr:cNvPr>
        <xdr:cNvSpPr txBox="1"/>
      </xdr:nvSpPr>
      <xdr:spPr>
        <a:xfrm>
          <a:off x="157692" y="3361268"/>
          <a:ext cx="2953809" cy="8487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6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4727"/>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7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7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8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6" name="Picture 5" descr="Website PPK BLU">
          <a:hlinkClick xmlns:r="http://schemas.openxmlformats.org/officeDocument/2006/relationships" r:id="rId1"/>
          <a:extLst>
            <a:ext uri="{FF2B5EF4-FFF2-40B4-BE49-F238E27FC236}">
              <a16:creationId xmlns:a16="http://schemas.microsoft.com/office/drawing/2014/main" id="{00000000-0008-0000-1800-000006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4727"/>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9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9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A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A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B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B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C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C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D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D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157692</xdr:colOff>
      <xdr:row>20</xdr:row>
      <xdr:rowOff>46568</xdr:rowOff>
    </xdr:from>
    <xdr:to>
      <xdr:col>5</xdr:col>
      <xdr:colOff>31751</xdr:colOff>
      <xdr:row>24</xdr:row>
      <xdr:rowOff>158750</xdr:rowOff>
    </xdr:to>
    <xdr:sp macro="" textlink="">
      <xdr:nvSpPr>
        <xdr:cNvPr id="2" name="TextBox 1">
          <a:extLst>
            <a:ext uri="{FF2B5EF4-FFF2-40B4-BE49-F238E27FC236}">
              <a16:creationId xmlns:a16="http://schemas.microsoft.com/office/drawing/2014/main" id="{00000000-0008-0000-1E00-000002000000}"/>
            </a:ext>
          </a:extLst>
        </xdr:cNvPr>
        <xdr:cNvSpPr txBox="1"/>
      </xdr:nvSpPr>
      <xdr:spPr>
        <a:xfrm>
          <a:off x="157692" y="5012268"/>
          <a:ext cx="4363509" cy="823382"/>
        </a:xfrm>
        <a:prstGeom prst="rect">
          <a:avLst/>
        </a:prstGeom>
        <a:noFill/>
      </xdr:spPr>
      <xdr:txBody>
        <a:bodyPr wrap="square" rtlCol="0">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sz="1200" b="1" i="1">
              <a:latin typeface="Arial" panose="020B0604020202020204" pitchFamily="34" charset="0"/>
              <a:cs typeface="Arial" panose="020B0604020202020204" pitchFamily="34" charset="0"/>
            </a:rPr>
            <a:t>N</a:t>
          </a:r>
          <a:r>
            <a:rPr lang="en-US" sz="1200" i="1">
              <a:latin typeface="Arial" panose="020B0604020202020204" pitchFamily="34" charset="0"/>
              <a:cs typeface="Arial" panose="020B0604020202020204" pitchFamily="34" charset="0"/>
            </a:rPr>
            <a:t> – Not Achieved</a:t>
          </a:r>
        </a:p>
        <a:p>
          <a:r>
            <a:rPr lang="en-US" sz="1200" b="1" i="1">
              <a:latin typeface="Arial" panose="020B0604020202020204" pitchFamily="34" charset="0"/>
              <a:cs typeface="Arial" panose="020B0604020202020204" pitchFamily="34" charset="0"/>
            </a:rPr>
            <a:t>P</a:t>
          </a:r>
          <a:r>
            <a:rPr lang="en-US" sz="1200" i="1">
              <a:latin typeface="Arial" panose="020B0604020202020204" pitchFamily="34" charset="0"/>
              <a:cs typeface="Arial" panose="020B0604020202020204" pitchFamily="34" charset="0"/>
            </a:rPr>
            <a:t> – Partially Achieved</a:t>
          </a:r>
        </a:p>
        <a:p>
          <a:r>
            <a:rPr lang="en-US" sz="1200" b="1" i="1">
              <a:latin typeface="Arial" panose="020B0604020202020204" pitchFamily="34" charset="0"/>
              <a:cs typeface="Arial" panose="020B0604020202020204" pitchFamily="34" charset="0"/>
            </a:rPr>
            <a:t>L </a:t>
          </a:r>
          <a:r>
            <a:rPr lang="en-US" sz="1200" i="1">
              <a:latin typeface="Arial" panose="020B0604020202020204" pitchFamily="34" charset="0"/>
              <a:cs typeface="Arial" panose="020B0604020202020204" pitchFamily="34" charset="0"/>
            </a:rPr>
            <a:t>– Largely Achieved</a:t>
          </a:r>
        </a:p>
        <a:p>
          <a:r>
            <a:rPr lang="en-US" sz="1200" b="1" i="1">
              <a:latin typeface="Arial" panose="020B0604020202020204" pitchFamily="34" charset="0"/>
              <a:cs typeface="Arial" panose="020B0604020202020204" pitchFamily="34" charset="0"/>
            </a:rPr>
            <a:t>F</a:t>
          </a:r>
          <a:r>
            <a:rPr lang="en-US" sz="1200" b="0" i="1" baseline="0">
              <a:latin typeface="Arial" panose="020B0604020202020204" pitchFamily="34" charset="0"/>
              <a:cs typeface="Arial" panose="020B0604020202020204" pitchFamily="34" charset="0"/>
            </a:rPr>
            <a:t> -- </a:t>
          </a:r>
          <a:r>
            <a:rPr lang="en-US" sz="1200" i="1">
              <a:latin typeface="Arial" panose="020B0604020202020204" pitchFamily="34" charset="0"/>
              <a:cs typeface="Arial" panose="020B0604020202020204" pitchFamily="34" charset="0"/>
            </a:rPr>
            <a:t>Fully Achieved</a:t>
          </a:r>
        </a:p>
      </xdr:txBody>
    </xdr:sp>
    <xdr:clientData/>
  </xdr:twoCellAnchor>
  <xdr:twoCellAnchor editAs="oneCell">
    <xdr:from>
      <xdr:col>0</xdr:col>
      <xdr:colOff>0</xdr:colOff>
      <xdr:row>1</xdr:row>
      <xdr:rowOff>0</xdr:rowOff>
    </xdr:from>
    <xdr:to>
      <xdr:col>2</xdr:col>
      <xdr:colOff>153530</xdr:colOff>
      <xdr:row>2</xdr:row>
      <xdr:rowOff>121818</xdr:rowOff>
    </xdr:to>
    <xdr:pic>
      <xdr:nvPicPr>
        <xdr:cNvPr id="5" name="Picture 4" descr="Website PPK BLU">
          <a:hlinkClick xmlns:r="http://schemas.openxmlformats.org/officeDocument/2006/relationships" r:id="rId1"/>
          <a:extLst>
            <a:ext uri="{FF2B5EF4-FFF2-40B4-BE49-F238E27FC236}">
              <a16:creationId xmlns:a16="http://schemas.microsoft.com/office/drawing/2014/main" id="{00000000-0008-0000-1E00-000005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150812</xdr:colOff>
      <xdr:row>1</xdr:row>
      <xdr:rowOff>793</xdr:rowOff>
    </xdr:from>
    <xdr:to>
      <xdr:col>8</xdr:col>
      <xdr:colOff>982063</xdr:colOff>
      <xdr:row>2</xdr:row>
      <xdr:rowOff>138207</xdr:rowOff>
    </xdr:to>
    <xdr:pic>
      <xdr:nvPicPr>
        <xdr:cNvPr id="5" name="Picture 4">
          <a:extLst>
            <a:ext uri="{FF2B5EF4-FFF2-40B4-BE49-F238E27FC236}">
              <a16:creationId xmlns:a16="http://schemas.microsoft.com/office/drawing/2014/main" id="{00000000-0008-0000-0200-000005000000}"/>
            </a:ext>
          </a:extLst>
        </xdr:cNvPr>
        <xdr:cNvPicPr preferRelativeResize="0">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909718" y="189309"/>
          <a:ext cx="831251" cy="772414"/>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2</xdr:col>
      <xdr:colOff>15875</xdr:colOff>
      <xdr:row>1</xdr:row>
      <xdr:rowOff>30223</xdr:rowOff>
    </xdr:from>
    <xdr:to>
      <xdr:col>3</xdr:col>
      <xdr:colOff>1143882</xdr:colOff>
      <xdr:row>2</xdr:row>
      <xdr:rowOff>125198</xdr:rowOff>
    </xdr:to>
    <xdr:pic>
      <xdr:nvPicPr>
        <xdr:cNvPr id="2" name="Picture 1" descr="Website PPK BLU">
          <a:extLst>
            <a:ext uri="{FF2B5EF4-FFF2-40B4-BE49-F238E27FC236}">
              <a16:creationId xmlns:a16="http://schemas.microsoft.com/office/drawing/2014/main" id="{00000000-0008-0000-0400-000002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8330"/>
        <a:stretch/>
      </xdr:blipFill>
      <xdr:spPr bwMode="auto">
        <a:xfrm>
          <a:off x="190500" y="204848"/>
          <a:ext cx="1397882" cy="88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153530</xdr:colOff>
      <xdr:row>2</xdr:row>
      <xdr:rowOff>96418</xdr:rowOff>
    </xdr:to>
    <xdr:pic>
      <xdr:nvPicPr>
        <xdr:cNvPr id="4" name="Picture 2" descr="Website PPK BLU">
          <a:hlinkClick xmlns:r="http://schemas.openxmlformats.org/officeDocument/2006/relationships" r:id="rId1"/>
          <a:extLst>
            <a:ext uri="{FF2B5EF4-FFF2-40B4-BE49-F238E27FC236}">
              <a16:creationId xmlns:a16="http://schemas.microsoft.com/office/drawing/2014/main" id="{00000000-0008-0000-05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73182"/>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153530</xdr:colOff>
      <xdr:row>2</xdr:row>
      <xdr:rowOff>96418</xdr:rowOff>
    </xdr:to>
    <xdr:pic>
      <xdr:nvPicPr>
        <xdr:cNvPr id="11" name="Picture 2" descr="Website PPK BLU">
          <a:hlinkClick xmlns:r="http://schemas.openxmlformats.org/officeDocument/2006/relationships" r:id="rId1"/>
          <a:extLst>
            <a:ext uri="{FF2B5EF4-FFF2-40B4-BE49-F238E27FC236}">
              <a16:creationId xmlns:a16="http://schemas.microsoft.com/office/drawing/2014/main" id="{00000000-0008-0000-0600-00000B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73182"/>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500664</xdr:colOff>
      <xdr:row>2</xdr:row>
      <xdr:rowOff>121818</xdr:rowOff>
    </xdr:to>
    <xdr:pic>
      <xdr:nvPicPr>
        <xdr:cNvPr id="4" name="Picture 3" descr="Website PPK BLU">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90500"/>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551464</xdr:colOff>
      <xdr:row>2</xdr:row>
      <xdr:rowOff>121818</xdr:rowOff>
    </xdr:to>
    <xdr:pic>
      <xdr:nvPicPr>
        <xdr:cNvPr id="4" name="Picture 3" descr="Website PPK BLU">
          <a:hlinkClick xmlns:r="http://schemas.openxmlformats.org/officeDocument/2006/relationships" r:id="rId1"/>
          <a:extLst>
            <a:ext uri="{FF2B5EF4-FFF2-40B4-BE49-F238E27FC236}">
              <a16:creationId xmlns:a16="http://schemas.microsoft.com/office/drawing/2014/main" id="{00000000-0008-0000-09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2</xdr:col>
      <xdr:colOff>475264</xdr:colOff>
      <xdr:row>2</xdr:row>
      <xdr:rowOff>121818</xdr:rowOff>
    </xdr:to>
    <xdr:pic>
      <xdr:nvPicPr>
        <xdr:cNvPr id="4" name="Picture 3" descr="Website PPK BLU">
          <a:hlinkClick xmlns:r="http://schemas.openxmlformats.org/officeDocument/2006/relationships" r:id="rId1"/>
          <a:extLst>
            <a:ext uri="{FF2B5EF4-FFF2-40B4-BE49-F238E27FC236}">
              <a16:creationId xmlns:a16="http://schemas.microsoft.com/office/drawing/2014/main" id="{00000000-0008-0000-0A00-000004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28330"/>
        <a:stretch/>
      </xdr:blipFill>
      <xdr:spPr bwMode="auto">
        <a:xfrm>
          <a:off x="0" y="181429"/>
          <a:ext cx="1404480" cy="890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5868F-36EA-457A-A4C6-6339A2163735}">
  <sheetPr codeName="Sheet1">
    <tabColor theme="1" tint="0.499984740745262"/>
  </sheetPr>
  <dimension ref="B1:W25"/>
  <sheetViews>
    <sheetView view="pageBreakPreview" zoomScale="75" zoomScaleNormal="80" zoomScaleSheetLayoutView="75" zoomScalePageLayoutView="30" workbookViewId="0"/>
  </sheetViews>
  <sheetFormatPr baseColWidth="10" defaultColWidth="8.83203125" defaultRowHeight="14"/>
  <cols>
    <col min="1" max="1" width="2.5" style="255" customWidth="1"/>
    <col min="2" max="9" width="15.5" style="255" customWidth="1"/>
    <col min="10" max="10" width="2.5" style="255" customWidth="1"/>
    <col min="11" max="13" width="15.5" style="255" customWidth="1"/>
    <col min="14" max="15" width="30.5" style="255" customWidth="1"/>
    <col min="16" max="21" width="15.5" style="255" customWidth="1"/>
    <col min="22" max="22" width="25.1640625" style="255" customWidth="1"/>
    <col min="23" max="28" width="20.5" style="255" customWidth="1"/>
    <col min="29" max="30" width="1.5" style="255" customWidth="1"/>
    <col min="31" max="32" width="8.83203125" style="255" customWidth="1"/>
    <col min="33" max="16384" width="8.83203125" style="255"/>
  </cols>
  <sheetData>
    <row r="1" spans="2:23" ht="15" customHeight="1">
      <c r="B1" s="254"/>
      <c r="C1" s="254"/>
      <c r="D1" s="254"/>
      <c r="E1" s="254"/>
      <c r="F1" s="254"/>
      <c r="G1" s="254"/>
      <c r="H1" s="254"/>
      <c r="I1" s="254"/>
      <c r="J1" s="254"/>
      <c r="K1" s="254"/>
      <c r="L1" s="254"/>
      <c r="M1" s="254"/>
      <c r="N1" s="254"/>
      <c r="O1" s="254"/>
      <c r="P1" s="254"/>
      <c r="Q1" s="254"/>
      <c r="R1" s="254"/>
      <c r="S1" s="254"/>
      <c r="T1" s="254"/>
      <c r="U1" s="254"/>
      <c r="V1" s="254"/>
      <c r="W1" s="254"/>
    </row>
    <row r="2" spans="2:23" ht="50.25" customHeight="1">
      <c r="C2" s="256"/>
      <c r="D2" s="256"/>
    </row>
    <row r="3" spans="2:23" ht="62.25" customHeight="1">
      <c r="B3" s="378" t="s">
        <v>49</v>
      </c>
      <c r="C3" s="378"/>
      <c r="D3" s="378"/>
      <c r="E3" s="378"/>
      <c r="F3" s="378"/>
      <c r="G3" s="378"/>
      <c r="H3" s="378"/>
      <c r="I3" s="378"/>
    </row>
    <row r="4" spans="2:23" ht="25" customHeight="1">
      <c r="B4" s="379" t="s">
        <v>0</v>
      </c>
      <c r="C4" s="380"/>
      <c r="D4" s="380"/>
      <c r="E4" s="380"/>
      <c r="F4" s="380"/>
      <c r="G4" s="380"/>
      <c r="H4" s="380"/>
      <c r="I4" s="381"/>
    </row>
    <row r="6" spans="2:23" s="258" customFormat="1" ht="15">
      <c r="B6" s="257" t="s">
        <v>1</v>
      </c>
      <c r="C6" s="257" t="s">
        <v>2</v>
      </c>
      <c r="D6" s="375" t="s">
        <v>3</v>
      </c>
      <c r="E6" s="377"/>
      <c r="F6" s="376"/>
      <c r="G6" s="375" t="s">
        <v>4</v>
      </c>
      <c r="H6" s="377"/>
      <c r="I6" s="376"/>
    </row>
    <row r="7" spans="2:23">
      <c r="B7" s="259"/>
      <c r="C7" s="259"/>
      <c r="D7" s="382"/>
      <c r="E7" s="383"/>
      <c r="F7" s="384"/>
      <c r="G7" s="382"/>
      <c r="H7" s="383"/>
      <c r="I7" s="384"/>
    </row>
    <row r="8" spans="2:23">
      <c r="B8" s="259"/>
      <c r="C8" s="259"/>
      <c r="D8" s="275"/>
      <c r="E8" s="277"/>
      <c r="F8" s="276"/>
      <c r="G8" s="275"/>
      <c r="H8" s="277"/>
      <c r="I8" s="276"/>
    </row>
    <row r="9" spans="2:23">
      <c r="B9" s="259"/>
      <c r="C9" s="259"/>
      <c r="D9" s="382"/>
      <c r="E9" s="383"/>
      <c r="F9" s="384"/>
      <c r="G9" s="382"/>
      <c r="H9" s="383"/>
      <c r="I9" s="384"/>
    </row>
    <row r="10" spans="2:23">
      <c r="B10" s="259"/>
      <c r="C10" s="259"/>
      <c r="D10" s="382"/>
      <c r="E10" s="383"/>
      <c r="F10" s="384"/>
      <c r="G10" s="382"/>
      <c r="H10" s="383"/>
      <c r="I10" s="384"/>
    </row>
    <row r="12" spans="2:23" ht="25" customHeight="1">
      <c r="B12" s="379" t="s">
        <v>5</v>
      </c>
      <c r="C12" s="380"/>
      <c r="D12" s="380"/>
      <c r="E12" s="380"/>
      <c r="F12" s="380"/>
      <c r="G12" s="380"/>
      <c r="H12" s="380"/>
      <c r="I12" s="381"/>
    </row>
    <row r="14" spans="2:23" s="258" customFormat="1" ht="14.25" customHeight="1">
      <c r="B14" s="257" t="s">
        <v>6</v>
      </c>
      <c r="C14" s="375" t="s">
        <v>7</v>
      </c>
      <c r="D14" s="376"/>
      <c r="E14" s="375" t="s">
        <v>8</v>
      </c>
      <c r="F14" s="377"/>
      <c r="G14" s="376"/>
      <c r="H14" s="375" t="s">
        <v>9</v>
      </c>
      <c r="I14" s="376"/>
    </row>
    <row r="15" spans="2:23">
      <c r="B15" s="259"/>
      <c r="C15" s="382"/>
      <c r="D15" s="384"/>
      <c r="E15" s="382"/>
      <c r="F15" s="383"/>
      <c r="G15" s="384"/>
      <c r="H15" s="382"/>
      <c r="I15" s="384"/>
    </row>
    <row r="16" spans="2:23">
      <c r="B16" s="259"/>
      <c r="C16" s="275"/>
      <c r="D16" s="276"/>
      <c r="E16" s="275"/>
      <c r="F16" s="277"/>
      <c r="G16" s="276"/>
      <c r="H16" s="275"/>
      <c r="I16" s="276"/>
    </row>
    <row r="17" spans="2:9">
      <c r="B17" s="259"/>
      <c r="C17" s="382"/>
      <c r="D17" s="384"/>
      <c r="E17" s="382"/>
      <c r="F17" s="383"/>
      <c r="G17" s="384"/>
      <c r="H17" s="382"/>
      <c r="I17" s="384"/>
    </row>
    <row r="18" spans="2:9">
      <c r="B18" s="259"/>
      <c r="C18" s="275"/>
      <c r="D18" s="276"/>
      <c r="E18" s="275"/>
      <c r="F18" s="277"/>
      <c r="G18" s="276"/>
      <c r="H18" s="275"/>
      <c r="I18" s="276"/>
    </row>
    <row r="20" spans="2:9" ht="25" customHeight="1">
      <c r="B20" s="379" t="s">
        <v>10</v>
      </c>
      <c r="C20" s="380"/>
      <c r="D20" s="380"/>
      <c r="E20" s="380"/>
      <c r="F20" s="380"/>
      <c r="G20" s="380"/>
      <c r="H20" s="380"/>
      <c r="I20" s="381"/>
    </row>
    <row r="22" spans="2:9" ht="14.25" customHeight="1">
      <c r="B22" s="257" t="s">
        <v>11</v>
      </c>
      <c r="C22" s="375" t="s">
        <v>12</v>
      </c>
      <c r="D22" s="376"/>
      <c r="E22" s="375" t="s">
        <v>13</v>
      </c>
      <c r="F22" s="376"/>
      <c r="G22" s="257" t="s">
        <v>14</v>
      </c>
      <c r="H22" s="257" t="s">
        <v>15</v>
      </c>
      <c r="I22" s="257" t="s">
        <v>16</v>
      </c>
    </row>
    <row r="23" spans="2:9" ht="30" customHeight="1">
      <c r="B23" s="259"/>
      <c r="C23" s="382"/>
      <c r="D23" s="384"/>
      <c r="E23" s="385"/>
      <c r="F23" s="385"/>
      <c r="G23" s="260"/>
      <c r="H23" s="261"/>
      <c r="I23" s="261"/>
    </row>
    <row r="24" spans="2:9" ht="30" customHeight="1">
      <c r="B24" s="259"/>
      <c r="C24" s="382"/>
      <c r="D24" s="384"/>
      <c r="E24" s="385"/>
      <c r="F24" s="385"/>
      <c r="G24" s="260"/>
      <c r="H24" s="261"/>
      <c r="I24" s="261"/>
    </row>
    <row r="25" spans="2:9" ht="30" customHeight="1">
      <c r="B25" s="259"/>
      <c r="C25" s="382"/>
      <c r="D25" s="384"/>
      <c r="E25" s="385"/>
      <c r="F25" s="385"/>
      <c r="G25" s="260"/>
      <c r="H25" s="261"/>
      <c r="I25" s="261"/>
    </row>
  </sheetData>
  <mergeCells count="29">
    <mergeCell ref="C25:D25"/>
    <mergeCell ref="E25:F25"/>
    <mergeCell ref="B20:I20"/>
    <mergeCell ref="C22:D22"/>
    <mergeCell ref="E22:F22"/>
    <mergeCell ref="C23:D23"/>
    <mergeCell ref="E23:F23"/>
    <mergeCell ref="C24:D24"/>
    <mergeCell ref="E24:F24"/>
    <mergeCell ref="C15:D15"/>
    <mergeCell ref="E15:G15"/>
    <mergeCell ref="H15:I15"/>
    <mergeCell ref="C17:D17"/>
    <mergeCell ref="E17:G17"/>
    <mergeCell ref="H17:I17"/>
    <mergeCell ref="C14:D14"/>
    <mergeCell ref="E14:G14"/>
    <mergeCell ref="H14:I14"/>
    <mergeCell ref="B3:I3"/>
    <mergeCell ref="B4:I4"/>
    <mergeCell ref="D6:F6"/>
    <mergeCell ref="G6:I6"/>
    <mergeCell ref="D7:F7"/>
    <mergeCell ref="G7:I7"/>
    <mergeCell ref="D9:F9"/>
    <mergeCell ref="G9:I9"/>
    <mergeCell ref="D10:F10"/>
    <mergeCell ref="G10:I10"/>
    <mergeCell ref="B12:I12"/>
  </mergeCells>
  <printOptions horizontalCentered="1"/>
  <pageMargins left="0.25" right="0.25" top="0.75" bottom="0.75" header="0.3" footer="0.3"/>
  <pageSetup paperSize="9" scale="91" fitToWidth="0" orientation="landscape" horizontalDpi="300" verticalDpi="300" r:id="rId1"/>
  <rowBreaks count="1" manualBreakCount="1">
    <brk id="26" max="9" man="1"/>
  </rowBreaks>
  <colBreaks count="3" manualBreakCount="3">
    <brk id="10" max="1048575" man="1"/>
    <brk id="19" max="1048575" man="1"/>
    <brk id="22"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D08F1-C9B9-4397-90A0-DCEC7EAB7BFD}">
  <sheetPr codeName="Sheet20">
    <tabColor theme="4" tint="0.39997558519241921"/>
  </sheetPr>
  <dimension ref="B1:X29"/>
  <sheetViews>
    <sheetView view="pageBreakPreview" topLeftCell="A20" zoomScale="75" zoomScaleNormal="80" zoomScaleSheetLayoutView="75" zoomScalePageLayoutView="30" workbookViewId="0">
      <selection activeCell="K27" sqref="K27:K29"/>
    </sheetView>
  </sheetViews>
  <sheetFormatPr baseColWidth="10" defaultColWidth="8.83203125" defaultRowHeight="14"/>
  <cols>
    <col min="1" max="1" width="2.5" style="121" customWidth="1"/>
    <col min="2" max="2" width="10.83203125" style="121" customWidth="1"/>
    <col min="3" max="3" width="11.33203125" style="121" customWidth="1"/>
    <col min="4" max="4" width="11.5" style="121" customWidth="1"/>
    <col min="5" max="5" width="12" style="121" customWidth="1"/>
    <col min="6" max="6" width="1.5" style="121" bestFit="1" customWidth="1"/>
    <col min="7" max="7" width="10.6640625" style="121" customWidth="1"/>
    <col min="8" max="8" width="12.6640625" style="121" customWidth="1"/>
    <col min="9" max="9" width="12.33203125" style="121" customWidth="1"/>
    <col min="10" max="11" width="18.5" style="121" customWidth="1"/>
    <col min="12" max="12" width="17.1640625" style="121" customWidth="1"/>
    <col min="13" max="13" width="11.1640625" style="121" customWidth="1"/>
    <col min="14" max="14" width="14.83203125" style="121" customWidth="1"/>
    <col min="15" max="15" width="11.6640625" style="121" customWidth="1"/>
    <col min="16" max="16" width="20.5" style="121" bestFit="1" customWidth="1"/>
    <col min="17" max="17" width="14.83203125" style="121" customWidth="1"/>
    <col min="18" max="18" width="17.33203125" style="121" customWidth="1"/>
    <col min="19" max="19" width="22.5" style="121" customWidth="1"/>
    <col min="20" max="20" width="25" style="121" customWidth="1"/>
    <col min="21" max="21" width="3.33203125" style="121" customWidth="1"/>
    <col min="22" max="23" width="15.5" style="121" customWidth="1"/>
    <col min="24" max="24" width="25.1640625" style="121" customWidth="1"/>
    <col min="25" max="16384" width="8.83203125" style="121"/>
  </cols>
  <sheetData>
    <row r="1" spans="2:24" ht="14.5" customHeight="1">
      <c r="B1" s="601" t="s">
        <v>371</v>
      </c>
      <c r="C1" s="601"/>
      <c r="D1" s="601"/>
      <c r="E1" s="601"/>
      <c r="F1" s="601"/>
      <c r="G1" s="601"/>
      <c r="H1" s="601"/>
      <c r="I1" s="601"/>
      <c r="J1" s="601"/>
      <c r="K1" s="601"/>
      <c r="L1" s="601"/>
      <c r="M1" s="601"/>
      <c r="N1" s="601"/>
      <c r="O1" s="601"/>
      <c r="P1" s="601"/>
      <c r="Q1" s="601"/>
      <c r="R1" s="601"/>
      <c r="S1" s="601"/>
      <c r="T1" s="601"/>
      <c r="U1" s="601"/>
      <c r="V1" s="601"/>
      <c r="W1" s="601"/>
      <c r="X1" s="601"/>
    </row>
    <row r="2" spans="2:24" ht="60.75" customHeight="1">
      <c r="D2" s="153"/>
      <c r="E2" s="153"/>
      <c r="F2" s="153"/>
    </row>
    <row r="3" spans="2:24" ht="47.25" customHeight="1">
      <c r="B3" s="123" t="s">
        <v>50</v>
      </c>
      <c r="C3" s="123"/>
    </row>
    <row r="4" spans="2:24" ht="18" customHeight="1">
      <c r="B4" s="171" t="s">
        <v>214</v>
      </c>
      <c r="C4" s="172"/>
      <c r="D4" s="602" t="str">
        <f>'Dashboard Penilaian Maturitas'!F5</f>
        <v>[DUMMY]</v>
      </c>
      <c r="E4" s="604"/>
      <c r="F4" s="173"/>
      <c r="G4" s="173"/>
      <c r="H4" s="173"/>
      <c r="I4" s="173"/>
      <c r="J4" s="173"/>
      <c r="K4" s="173"/>
    </row>
    <row r="5" spans="2:24" ht="18" customHeight="1">
      <c r="B5" s="171" t="s">
        <v>213</v>
      </c>
      <c r="C5" s="172"/>
      <c r="D5" s="602" t="str">
        <f>'Dashboard Penilaian Maturitas'!F7</f>
        <v>Kesehatan</v>
      </c>
      <c r="E5" s="604"/>
      <c r="F5" s="173"/>
      <c r="G5" s="173"/>
      <c r="H5" s="174" t="s">
        <v>215</v>
      </c>
      <c r="I5" s="175"/>
      <c r="J5" s="602" t="str">
        <f>'Dashboard Penilaian Maturitas'!P7</f>
        <v>Rumah Sakit</v>
      </c>
      <c r="K5" s="604"/>
    </row>
    <row r="6" spans="2:24" ht="18" customHeight="1">
      <c r="B6" s="171" t="s">
        <v>18</v>
      </c>
      <c r="C6" s="175"/>
      <c r="D6" s="129"/>
      <c r="E6" s="130"/>
      <c r="F6" s="176"/>
      <c r="G6" s="176"/>
      <c r="H6" s="174" t="s">
        <v>22</v>
      </c>
      <c r="I6" s="175"/>
      <c r="J6" s="605"/>
      <c r="K6" s="607"/>
    </row>
    <row r="7" spans="2:24" ht="18" customHeight="1">
      <c r="B7" s="171" t="s">
        <v>34</v>
      </c>
      <c r="C7" s="177"/>
      <c r="D7" s="129"/>
      <c r="E7" s="130"/>
      <c r="F7" s="176"/>
      <c r="G7" s="176"/>
      <c r="H7" s="171" t="s">
        <v>20</v>
      </c>
      <c r="I7" s="175"/>
      <c r="J7" s="605"/>
      <c r="K7" s="607"/>
    </row>
    <row r="8" spans="2:24" ht="18" customHeight="1">
      <c r="B8" s="171" t="s">
        <v>20</v>
      </c>
      <c r="C8" s="177"/>
      <c r="D8" s="129"/>
      <c r="E8" s="130"/>
      <c r="F8" s="176"/>
      <c r="G8" s="176"/>
      <c r="H8" s="178" t="s">
        <v>23</v>
      </c>
      <c r="I8" s="179"/>
      <c r="J8" s="608"/>
      <c r="K8" s="610"/>
    </row>
    <row r="9" spans="2:24" ht="18" customHeight="1">
      <c r="B9" s="180" t="s">
        <v>21</v>
      </c>
      <c r="C9" s="181"/>
      <c r="D9" s="136"/>
      <c r="E9" s="137"/>
      <c r="F9" s="176"/>
      <c r="G9" s="176"/>
      <c r="H9" s="182"/>
      <c r="I9" s="183"/>
      <c r="J9" s="611"/>
      <c r="K9" s="613"/>
    </row>
    <row r="10" spans="2:24" ht="18" customHeight="1">
      <c r="B10" s="123"/>
      <c r="C10" s="123"/>
    </row>
    <row r="11" spans="2:24" ht="18" customHeight="1">
      <c r="B11" s="124" t="s">
        <v>58</v>
      </c>
      <c r="C11" s="131"/>
      <c r="D11" s="129" t="s">
        <v>320</v>
      </c>
      <c r="E11" s="130"/>
      <c r="F11" s="126"/>
    </row>
    <row r="12" spans="2:24" ht="18" customHeight="1">
      <c r="B12" s="134" t="s">
        <v>56</v>
      </c>
      <c r="C12" s="135"/>
      <c r="D12" s="136" t="s">
        <v>322</v>
      </c>
      <c r="E12" s="137"/>
      <c r="F12" s="126"/>
    </row>
    <row r="13" spans="2:24" ht="18" customHeight="1">
      <c r="B13" s="144"/>
      <c r="C13" s="144"/>
      <c r="D13" s="126"/>
      <c r="E13" s="126"/>
      <c r="F13" s="126"/>
    </row>
    <row r="14" spans="2:24" ht="84" customHeight="1">
      <c r="B14" s="145" t="s">
        <v>56</v>
      </c>
      <c r="C14" s="145" t="s">
        <v>35</v>
      </c>
      <c r="D14" s="145" t="s">
        <v>36</v>
      </c>
      <c r="E14" s="145" t="s">
        <v>37</v>
      </c>
      <c r="F14" s="684" t="s">
        <v>38</v>
      </c>
      <c r="G14" s="685"/>
      <c r="H14" s="145" t="s">
        <v>39</v>
      </c>
      <c r="J14" s="187"/>
    </row>
    <row r="15" spans="2:24" ht="30">
      <c r="B15" s="146" t="s">
        <v>60</v>
      </c>
      <c r="C15" s="342" t="e">
        <f>IF(AND($R23&gt;=1,$R23&lt;2),"P","")</f>
        <v>#DIV/0!</v>
      </c>
      <c r="D15" s="342" t="e">
        <f>IF(AND($R23&gt;=2,$R23&lt;3),"P","")</f>
        <v>#DIV/0!</v>
      </c>
      <c r="E15" s="342" t="e">
        <f>IF(AND($R23&gt;=3,$R23&lt;4),"P","")</f>
        <v>#DIV/0!</v>
      </c>
      <c r="F15" s="686" t="e">
        <f>IF(AND($R23&gt;=4,$R23&lt;5),"P","")</f>
        <v>#DIV/0!</v>
      </c>
      <c r="G15" s="686"/>
      <c r="H15" s="342" t="e">
        <f>IF($R23=5,"P","")</f>
        <v>#DIV/0!</v>
      </c>
      <c r="I15" s="153"/>
      <c r="J15" s="188"/>
    </row>
    <row r="19" spans="2:20">
      <c r="B19" s="680" t="s">
        <v>59</v>
      </c>
      <c r="C19" s="732"/>
      <c r="D19" s="681" t="s">
        <v>168</v>
      </c>
      <c r="E19" s="681"/>
      <c r="F19" s="681"/>
      <c r="G19" s="681"/>
      <c r="H19" s="681"/>
      <c r="I19" s="681"/>
      <c r="J19" s="681"/>
      <c r="K19" s="681"/>
      <c r="L19" s="681"/>
      <c r="M19" s="681"/>
      <c r="N19" s="681"/>
      <c r="O19" s="681"/>
      <c r="P19" s="681"/>
      <c r="Q19" s="681"/>
      <c r="R19" s="681"/>
      <c r="S19" s="681"/>
      <c r="T19" s="681"/>
    </row>
    <row r="20" spans="2:20" ht="28" customHeight="1">
      <c r="B20" s="662" t="s">
        <v>28</v>
      </c>
      <c r="C20" s="726"/>
      <c r="D20" s="662" t="s">
        <v>124</v>
      </c>
      <c r="E20" s="729"/>
      <c r="F20" s="729"/>
      <c r="G20" s="726"/>
      <c r="H20" s="662" t="s">
        <v>125</v>
      </c>
      <c r="I20" s="726"/>
      <c r="J20" s="682" t="s">
        <v>202</v>
      </c>
      <c r="K20" s="662" t="s">
        <v>123</v>
      </c>
      <c r="L20" s="663" t="s">
        <v>347</v>
      </c>
      <c r="M20" s="731"/>
      <c r="N20" s="663" t="s">
        <v>349</v>
      </c>
      <c r="O20" s="731"/>
      <c r="P20" s="682" t="s">
        <v>139</v>
      </c>
      <c r="Q20" s="682" t="s">
        <v>140</v>
      </c>
      <c r="R20" s="682" t="s">
        <v>128</v>
      </c>
      <c r="S20" s="682" t="s">
        <v>52</v>
      </c>
      <c r="T20" s="682" t="s">
        <v>53</v>
      </c>
    </row>
    <row r="21" spans="2:20" s="360" customFormat="1" ht="23.25" customHeight="1">
      <c r="B21" s="727"/>
      <c r="C21" s="728"/>
      <c r="D21" s="727"/>
      <c r="E21" s="730"/>
      <c r="F21" s="730"/>
      <c r="G21" s="728"/>
      <c r="H21" s="727"/>
      <c r="I21" s="728"/>
      <c r="J21" s="687"/>
      <c r="K21" s="727"/>
      <c r="L21" s="148" t="s">
        <v>126</v>
      </c>
      <c r="M21" s="349" t="s">
        <v>127</v>
      </c>
      <c r="N21" s="148" t="s">
        <v>126</v>
      </c>
      <c r="O21" s="349" t="s">
        <v>127</v>
      </c>
      <c r="P21" s="687"/>
      <c r="Q21" s="687"/>
      <c r="R21" s="687"/>
      <c r="S21" s="687"/>
      <c r="T21" s="687"/>
    </row>
    <row r="22" spans="2:20" ht="44" customHeight="1">
      <c r="B22" s="683" t="s">
        <v>46</v>
      </c>
      <c r="C22" s="725"/>
      <c r="D22" s="683" t="s">
        <v>135</v>
      </c>
      <c r="E22" s="733"/>
      <c r="F22" s="733"/>
      <c r="G22" s="725"/>
      <c r="H22" s="683" t="s">
        <v>136</v>
      </c>
      <c r="I22" s="725"/>
      <c r="J22" s="340" t="s">
        <v>203</v>
      </c>
      <c r="K22" s="340" t="s">
        <v>138</v>
      </c>
      <c r="L22" s="679" t="s">
        <v>368</v>
      </c>
      <c r="M22" s="679"/>
      <c r="N22" s="679" t="s">
        <v>137</v>
      </c>
      <c r="O22" s="679"/>
      <c r="P22" s="340" t="s">
        <v>142</v>
      </c>
      <c r="Q22" s="340" t="s">
        <v>180</v>
      </c>
      <c r="R22" s="340" t="s">
        <v>143</v>
      </c>
      <c r="S22" s="340" t="s">
        <v>144</v>
      </c>
      <c r="T22" s="340" t="s">
        <v>145</v>
      </c>
    </row>
    <row r="23" spans="2:20" ht="17.5" customHeight="1">
      <c r="B23" s="674" t="s">
        <v>57</v>
      </c>
      <c r="C23" s="675"/>
      <c r="D23" s="691" t="s">
        <v>949</v>
      </c>
      <c r="E23" s="692"/>
      <c r="F23" s="692"/>
      <c r="G23" s="693"/>
      <c r="H23" s="691" t="s">
        <v>129</v>
      </c>
      <c r="I23" s="693"/>
      <c r="J23" s="673" t="s">
        <v>680</v>
      </c>
      <c r="K23" s="351" t="s">
        <v>148</v>
      </c>
      <c r="L23" s="737" t="s">
        <v>148</v>
      </c>
      <c r="M23" s="737"/>
      <c r="N23" s="737" t="s">
        <v>148</v>
      </c>
      <c r="O23" s="737"/>
      <c r="P23" s="351" t="s">
        <v>148</v>
      </c>
      <c r="Q23" s="666" t="e">
        <f>IF(AND(AND(N24="",O24=""),(AND(N27="",O27=""))),"",IF(AND(P24=5,O24,5,P27=5,O27=5),5,IF(OR(P24-O24&gt;1,P27-O27&gt;1),4,IF(OR(P24-O24=1,P27-O27=1),3,IF(OR(P24-O24&gt;=0,P27-O27&gt;=0),2,IF(OR(P24-O24&lt;0,P27-O27&lt;0),1,""))))))</f>
        <v>#DIV/0!</v>
      </c>
      <c r="R23" s="738" t="e">
        <f>AVERAGE(AVERAGE(P24,P27,P28),Q23)</f>
        <v>#DIV/0!</v>
      </c>
      <c r="S23" s="670"/>
      <c r="T23" s="670"/>
    </row>
    <row r="24" spans="2:20" ht="29.5" customHeight="1">
      <c r="B24" s="676"/>
      <c r="C24" s="677"/>
      <c r="D24" s="694"/>
      <c r="E24" s="695"/>
      <c r="F24" s="695"/>
      <c r="G24" s="696"/>
      <c r="H24" s="694"/>
      <c r="I24" s="696"/>
      <c r="J24" s="673"/>
      <c r="K24" s="735" t="e">
        <f>'Data Sheet Keuangan'!K31/'Data Sheet Keuangan'!D25</f>
        <v>#DIV/0!</v>
      </c>
      <c r="L24" s="735" t="e">
        <f>'Data Sheet Keuangan'!L31/'Data Sheet Keuangan'!E25</f>
        <v>#DIV/0!</v>
      </c>
      <c r="M24" s="736" t="e">
        <f>IF(L24="","",IF(L24&gt;=E28,5,IF(AND(L24&lt;E28,L24&gt;E28-(E28*0.2)),4,IF(AND(L24&lt;E28,L24&gt;E28-(E28*0.4)),3,IF(AND(L24&lt;E28,L24&gt;E28-(E28*0.6)),2,1)))))</f>
        <v>#DIV/0!</v>
      </c>
      <c r="N24" s="735" t="e">
        <f>'Data Sheet Keuangan'!M31/'Data Sheet Keuangan'!F25</f>
        <v>#DIV/0!</v>
      </c>
      <c r="O24" s="736" t="e">
        <f>IF(N24="","",IF(N24&gt;=E28,5,IF(AND(N24&lt;E28,N24&gt;E28-(E28*0.2)),4,IF(AND(N24&lt;E28,N24&gt;E28-(E28*0.4)),3,IF(AND(N24&lt;E28,N24&gt;E28-(E28*0.6)),2,1)))))</f>
        <v>#DIV/0!</v>
      </c>
      <c r="P24" s="736">
        <f>IFERROR(IF(K24=0,0,IF(K24&gt;=E28,5,IF(AND(K24&lt;E28,K24&gt;E28-(E28*0.2)),4,IF(AND(K24&lt;E28,K24&gt;E28-(E28*0.4)),3,IF(AND(K24&lt;E28,K24&gt;E28-(E28*0.6)),2,1))))),1)</f>
        <v>1</v>
      </c>
      <c r="Q24" s="667"/>
      <c r="R24" s="738"/>
      <c r="S24" s="670"/>
      <c r="T24" s="670"/>
    </row>
    <row r="25" spans="2:20" ht="58.5" customHeight="1">
      <c r="B25" s="672" t="s">
        <v>159</v>
      </c>
      <c r="C25" s="672"/>
      <c r="D25" s="673" t="s">
        <v>950</v>
      </c>
      <c r="E25" s="673"/>
      <c r="F25" s="673"/>
      <c r="G25" s="672"/>
      <c r="H25" s="673" t="s">
        <v>130</v>
      </c>
      <c r="I25" s="673"/>
      <c r="J25" s="673"/>
      <c r="K25" s="735"/>
      <c r="L25" s="735"/>
      <c r="M25" s="736"/>
      <c r="N25" s="735"/>
      <c r="O25" s="736"/>
      <c r="P25" s="736"/>
      <c r="Q25" s="667"/>
      <c r="R25" s="738"/>
      <c r="S25" s="670"/>
      <c r="T25" s="670"/>
    </row>
    <row r="26" spans="2:20" ht="53.5" customHeight="1">
      <c r="B26" s="672" t="s">
        <v>62</v>
      </c>
      <c r="C26" s="672"/>
      <c r="D26" s="673" t="s">
        <v>951</v>
      </c>
      <c r="E26" s="673"/>
      <c r="F26" s="673"/>
      <c r="G26" s="672"/>
      <c r="H26" s="673" t="s">
        <v>131</v>
      </c>
      <c r="I26" s="673"/>
      <c r="J26" s="673"/>
      <c r="K26" s="193" t="s">
        <v>149</v>
      </c>
      <c r="L26" s="739" t="s">
        <v>149</v>
      </c>
      <c r="M26" s="739"/>
      <c r="N26" s="739" t="s">
        <v>149</v>
      </c>
      <c r="O26" s="739"/>
      <c r="P26" s="193" t="s">
        <v>149</v>
      </c>
      <c r="Q26" s="667"/>
      <c r="R26" s="738"/>
      <c r="S26" s="670"/>
      <c r="T26" s="670"/>
    </row>
    <row r="27" spans="2:20" ht="44" customHeight="1">
      <c r="B27" s="672" t="s">
        <v>63</v>
      </c>
      <c r="C27" s="672"/>
      <c r="D27" s="673" t="s">
        <v>952</v>
      </c>
      <c r="E27" s="673"/>
      <c r="F27" s="688"/>
      <c r="G27" s="672"/>
      <c r="H27" s="673" t="s">
        <v>132</v>
      </c>
      <c r="I27" s="673"/>
      <c r="J27" s="673"/>
      <c r="K27" s="740" t="e">
        <f>'Data Sheet Keuangan'!K31/'Data Sheet Keuangan'!D30</f>
        <v>#DIV/0!</v>
      </c>
      <c r="L27" s="740" t="e">
        <f>'Data Sheet Keuangan'!L31/'Data Sheet Keuangan'!E30</f>
        <v>#DIV/0!</v>
      </c>
      <c r="M27" s="736" t="e">
        <f>IF(L27="","",IF(L27&gt;=E29,5,IF(AND(L27&lt;E29,L27&gt;E29-(E29*0.2)),4,IF(AND(L27&lt;E29,L27&gt;E29-(E29*0.4)),3,IF(AND(L27&lt;E29,L27&gt;E29-(E29*0.6)),2,1)))))</f>
        <v>#DIV/0!</v>
      </c>
      <c r="N27" s="740" t="e">
        <f>'Data Sheet Keuangan'!M31/'Data Sheet Keuangan'!F30</f>
        <v>#DIV/0!</v>
      </c>
      <c r="O27" s="736" t="e">
        <f>IF(N27="","",IF(N27&gt;=E29,5,IF(AND(N27&lt;E29,N27&gt;E29-(E29*0.2)),4,IF(AND(N27&lt;E29,N27&gt;E29-(E29*0.4)),3,IF(AND(N27&lt;E29,N27&gt;E29-(E29*0.6)),2,1)))))</f>
        <v>#DIV/0!</v>
      </c>
      <c r="P27" s="734">
        <f>IFERROR(IF(K27=0,0,IF(K27&gt;=E29,5,IF(AND(K27&lt;E29,K27&gt;E29-(E29*0.2)),4,IF(AND(K27&lt;E29,K27&gt;E29-(E29*0.4)),3,IF(AND(K27&lt;E29,K27&gt;E29-(E29*0.6)),2,1))))),1)</f>
        <v>1</v>
      </c>
      <c r="Q27" s="667"/>
      <c r="R27" s="738"/>
      <c r="S27" s="670"/>
      <c r="T27" s="670"/>
    </row>
    <row r="28" spans="2:20" ht="23" customHeight="1">
      <c r="B28" s="672" t="s">
        <v>64</v>
      </c>
      <c r="C28" s="672"/>
      <c r="D28" s="339" t="s">
        <v>148</v>
      </c>
      <c r="E28" s="697">
        <v>0.09</v>
      </c>
      <c r="F28" s="706"/>
      <c r="G28" s="699"/>
      <c r="H28" s="673" t="s">
        <v>133</v>
      </c>
      <c r="I28" s="673"/>
      <c r="J28" s="673"/>
      <c r="K28" s="740"/>
      <c r="L28" s="740"/>
      <c r="M28" s="736"/>
      <c r="N28" s="740"/>
      <c r="O28" s="736"/>
      <c r="P28" s="734"/>
      <c r="Q28" s="667"/>
      <c r="R28" s="738"/>
      <c r="S28" s="670"/>
      <c r="T28" s="670"/>
    </row>
    <row r="29" spans="2:20" ht="23.5" customHeight="1">
      <c r="B29" s="672"/>
      <c r="C29" s="672"/>
      <c r="D29" s="339" t="s">
        <v>149</v>
      </c>
      <c r="E29" s="697">
        <v>0.09</v>
      </c>
      <c r="F29" s="706"/>
      <c r="G29" s="699"/>
      <c r="H29" s="673"/>
      <c r="I29" s="673"/>
      <c r="J29" s="673"/>
      <c r="K29" s="740"/>
      <c r="L29" s="740"/>
      <c r="M29" s="736"/>
      <c r="N29" s="740"/>
      <c r="O29" s="736"/>
      <c r="P29" s="734"/>
      <c r="Q29" s="668"/>
      <c r="R29" s="738"/>
      <c r="S29" s="670"/>
      <c r="T29" s="670"/>
    </row>
  </sheetData>
  <mergeCells count="65">
    <mergeCell ref="B1:X1"/>
    <mergeCell ref="F14:G14"/>
    <mergeCell ref="F15:G15"/>
    <mergeCell ref="B19:C19"/>
    <mergeCell ref="D19:T19"/>
    <mergeCell ref="D4:E4"/>
    <mergeCell ref="D5:E5"/>
    <mergeCell ref="J5:K5"/>
    <mergeCell ref="J6:K6"/>
    <mergeCell ref="J7:K7"/>
    <mergeCell ref="J8:K9"/>
    <mergeCell ref="S20:S21"/>
    <mergeCell ref="T20:T21"/>
    <mergeCell ref="B22:C22"/>
    <mergeCell ref="D22:G22"/>
    <mergeCell ref="H22:I22"/>
    <mergeCell ref="N22:O22"/>
    <mergeCell ref="B20:C21"/>
    <mergeCell ref="D20:G21"/>
    <mergeCell ref="H20:I21"/>
    <mergeCell ref="K20:K21"/>
    <mergeCell ref="N20:O20"/>
    <mergeCell ref="J20:J21"/>
    <mergeCell ref="L20:M20"/>
    <mergeCell ref="L22:M22"/>
    <mergeCell ref="Q20:Q21"/>
    <mergeCell ref="R20:R21"/>
    <mergeCell ref="P20:P21"/>
    <mergeCell ref="N26:O26"/>
    <mergeCell ref="J23:J29"/>
    <mergeCell ref="B23:C24"/>
    <mergeCell ref="D23:G24"/>
    <mergeCell ref="H23:I24"/>
    <mergeCell ref="E28:G28"/>
    <mergeCell ref="E29:G29"/>
    <mergeCell ref="L23:M23"/>
    <mergeCell ref="L26:M26"/>
    <mergeCell ref="P24:P25"/>
    <mergeCell ref="K27:K29"/>
    <mergeCell ref="L27:L29"/>
    <mergeCell ref="M27:M29"/>
    <mergeCell ref="N27:N29"/>
    <mergeCell ref="O27:O29"/>
    <mergeCell ref="S23:S29"/>
    <mergeCell ref="T23:T29"/>
    <mergeCell ref="B25:C25"/>
    <mergeCell ref="N23:O23"/>
    <mergeCell ref="Q23:Q29"/>
    <mergeCell ref="R23:R29"/>
    <mergeCell ref="H26:I26"/>
    <mergeCell ref="B27:C27"/>
    <mergeCell ref="D27:G27"/>
    <mergeCell ref="H27:I27"/>
    <mergeCell ref="H28:I29"/>
    <mergeCell ref="B28:C29"/>
    <mergeCell ref="D25:G25"/>
    <mergeCell ref="H25:I25"/>
    <mergeCell ref="B26:C26"/>
    <mergeCell ref="D26:G26"/>
    <mergeCell ref="P27:P29"/>
    <mergeCell ref="K24:K25"/>
    <mergeCell ref="L24:L25"/>
    <mergeCell ref="M24:M25"/>
    <mergeCell ref="N24:N25"/>
    <mergeCell ref="O24:O25"/>
  </mergeCells>
  <printOptions gridLines="1"/>
  <pageMargins left="0.25" right="0.25" top="0.75" bottom="0.75" header="0.3" footer="0.3"/>
  <pageSetup paperSize="9" fitToHeight="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8979E-5C23-4995-8203-AC9CC1D68677}">
  <sheetPr>
    <tabColor theme="4" tint="0.39997558519241921"/>
  </sheetPr>
  <dimension ref="B1:X28"/>
  <sheetViews>
    <sheetView view="pageBreakPreview" zoomScale="75" zoomScaleNormal="80" zoomScaleSheetLayoutView="75" zoomScalePageLayoutView="30" workbookViewId="0">
      <selection activeCell="L24" sqref="L24:L28"/>
    </sheetView>
  </sheetViews>
  <sheetFormatPr baseColWidth="10" defaultColWidth="8.83203125" defaultRowHeight="14"/>
  <cols>
    <col min="1" max="1" width="2.5" style="121" customWidth="1"/>
    <col min="2" max="2" width="11.83203125" style="121" customWidth="1"/>
    <col min="3" max="3" width="12.6640625" style="121" customWidth="1"/>
    <col min="4" max="4" width="12.83203125" style="121" customWidth="1"/>
    <col min="5" max="5" width="12.5" style="121" customWidth="1"/>
    <col min="6" max="6" width="1.5" style="121" bestFit="1" customWidth="1"/>
    <col min="7" max="7" width="11.5" style="121" customWidth="1"/>
    <col min="8" max="8" width="13.33203125" style="121" customWidth="1"/>
    <col min="9" max="9" width="15.5" style="121" customWidth="1"/>
    <col min="10" max="11" width="18.5" style="121" customWidth="1"/>
    <col min="12" max="12" width="18.6640625" style="121" customWidth="1"/>
    <col min="13" max="13" width="15" style="121" customWidth="1"/>
    <col min="14" max="14" width="18" style="121" customWidth="1"/>
    <col min="15" max="15" width="14.33203125" style="121" customWidth="1"/>
    <col min="16" max="16" width="17.83203125" style="121" customWidth="1"/>
    <col min="17" max="17" width="17" style="121" customWidth="1"/>
    <col min="18" max="18" width="16.83203125" style="121" bestFit="1" customWidth="1"/>
    <col min="19" max="19" width="23.83203125" style="121" customWidth="1"/>
    <col min="20" max="20" width="31.5" style="121" customWidth="1"/>
    <col min="21" max="21" width="3.33203125" style="121" customWidth="1"/>
    <col min="22" max="23" width="15.5" style="121" customWidth="1"/>
    <col min="24" max="24" width="25.1640625" style="121" customWidth="1"/>
    <col min="25" max="16384" width="8.83203125" style="121"/>
  </cols>
  <sheetData>
    <row r="1" spans="2:24" ht="14.5" customHeight="1">
      <c r="B1" s="601" t="s">
        <v>371</v>
      </c>
      <c r="C1" s="601"/>
      <c r="D1" s="601"/>
      <c r="E1" s="601"/>
      <c r="F1" s="601"/>
      <c r="G1" s="601"/>
      <c r="H1" s="601"/>
      <c r="I1" s="601"/>
      <c r="J1" s="601"/>
      <c r="K1" s="601"/>
      <c r="L1" s="601"/>
      <c r="M1" s="601"/>
      <c r="N1" s="601"/>
      <c r="O1" s="601"/>
      <c r="P1" s="601"/>
      <c r="Q1" s="601"/>
      <c r="R1" s="601"/>
      <c r="S1" s="601"/>
      <c r="T1" s="601"/>
      <c r="U1" s="601"/>
      <c r="V1" s="601"/>
      <c r="W1" s="601"/>
      <c r="X1" s="601"/>
    </row>
    <row r="2" spans="2:24" ht="60.75" customHeight="1">
      <c r="D2" s="153"/>
      <c r="E2" s="153"/>
      <c r="F2" s="153"/>
    </row>
    <row r="3" spans="2:24" ht="47.25" customHeight="1">
      <c r="B3" s="123" t="s">
        <v>50</v>
      </c>
      <c r="C3" s="123"/>
    </row>
    <row r="4" spans="2:24" ht="18" customHeight="1">
      <c r="B4" s="171" t="s">
        <v>214</v>
      </c>
      <c r="C4" s="172"/>
      <c r="D4" s="602" t="str">
        <f>'Dashboard Penilaian Maturitas'!F5</f>
        <v>[DUMMY]</v>
      </c>
      <c r="E4" s="604"/>
      <c r="F4" s="173"/>
      <c r="G4" s="173"/>
      <c r="H4" s="173"/>
      <c r="I4" s="173"/>
      <c r="J4" s="173"/>
      <c r="K4" s="173"/>
    </row>
    <row r="5" spans="2:24" ht="18" customHeight="1">
      <c r="B5" s="171" t="s">
        <v>213</v>
      </c>
      <c r="C5" s="172"/>
      <c r="D5" s="602" t="str">
        <f>'Dashboard Penilaian Maturitas'!F7</f>
        <v>Kesehatan</v>
      </c>
      <c r="E5" s="604"/>
      <c r="F5" s="173"/>
      <c r="G5" s="173"/>
      <c r="H5" s="174" t="s">
        <v>215</v>
      </c>
      <c r="I5" s="175"/>
      <c r="J5" s="602" t="str">
        <f>'Dashboard Penilaian Maturitas'!P7</f>
        <v>Rumah Sakit</v>
      </c>
      <c r="K5" s="604"/>
    </row>
    <row r="6" spans="2:24" ht="18" customHeight="1">
      <c r="B6" s="171" t="s">
        <v>18</v>
      </c>
      <c r="C6" s="175"/>
      <c r="D6" s="129"/>
      <c r="E6" s="130"/>
      <c r="F6" s="176"/>
      <c r="G6" s="176"/>
      <c r="H6" s="174" t="s">
        <v>22</v>
      </c>
      <c r="I6" s="175"/>
      <c r="J6" s="704"/>
      <c r="K6" s="705"/>
    </row>
    <row r="7" spans="2:24" ht="18" customHeight="1">
      <c r="B7" s="171" t="s">
        <v>34</v>
      </c>
      <c r="C7" s="177"/>
      <c r="D7" s="129"/>
      <c r="E7" s="130"/>
      <c r="F7" s="176"/>
      <c r="G7" s="176"/>
      <c r="H7" s="171" t="s">
        <v>20</v>
      </c>
      <c r="I7" s="175"/>
      <c r="J7" s="704"/>
      <c r="K7" s="705"/>
    </row>
    <row r="8" spans="2:24" ht="18" customHeight="1">
      <c r="B8" s="171" t="s">
        <v>20</v>
      </c>
      <c r="C8" s="177"/>
      <c r="D8" s="129"/>
      <c r="E8" s="130"/>
      <c r="F8" s="176"/>
      <c r="G8" s="176"/>
      <c r="H8" s="178" t="s">
        <v>23</v>
      </c>
      <c r="I8" s="179"/>
      <c r="J8" s="700"/>
      <c r="K8" s="701"/>
    </row>
    <row r="9" spans="2:24" ht="18" customHeight="1">
      <c r="B9" s="180" t="s">
        <v>21</v>
      </c>
      <c r="C9" s="181"/>
      <c r="D9" s="136"/>
      <c r="E9" s="137"/>
      <c r="F9" s="176"/>
      <c r="G9" s="176"/>
      <c r="H9" s="182"/>
      <c r="I9" s="183"/>
      <c r="J9" s="702"/>
      <c r="K9" s="703"/>
    </row>
    <row r="10" spans="2:24" ht="18" customHeight="1">
      <c r="B10" s="123"/>
      <c r="C10" s="123"/>
    </row>
    <row r="11" spans="2:24" ht="18" customHeight="1">
      <c r="B11" s="124" t="s">
        <v>58</v>
      </c>
      <c r="C11" s="131"/>
      <c r="D11" s="129" t="s">
        <v>320</v>
      </c>
      <c r="E11" s="130"/>
      <c r="F11" s="126"/>
    </row>
    <row r="12" spans="2:24" ht="18" customHeight="1">
      <c r="B12" s="134" t="s">
        <v>56</v>
      </c>
      <c r="C12" s="135"/>
      <c r="D12" s="136" t="s">
        <v>323</v>
      </c>
      <c r="E12" s="137"/>
      <c r="F12" s="126"/>
    </row>
    <row r="13" spans="2:24" ht="18" customHeight="1">
      <c r="B13" s="144"/>
      <c r="C13" s="144"/>
      <c r="D13" s="126"/>
      <c r="E13" s="126"/>
      <c r="F13" s="126"/>
    </row>
    <row r="14" spans="2:24" ht="84" customHeight="1">
      <c r="B14" s="145" t="s">
        <v>56</v>
      </c>
      <c r="C14" s="145" t="s">
        <v>35</v>
      </c>
      <c r="D14" s="145" t="s">
        <v>36</v>
      </c>
      <c r="E14" s="145" t="s">
        <v>37</v>
      </c>
      <c r="F14" s="684" t="s">
        <v>38</v>
      </c>
      <c r="G14" s="685"/>
      <c r="H14" s="145" t="s">
        <v>39</v>
      </c>
      <c r="J14" s="187"/>
    </row>
    <row r="15" spans="2:24" ht="30">
      <c r="B15" s="146" t="s">
        <v>60</v>
      </c>
      <c r="C15" s="342" t="e">
        <f>IF(AND($R23&gt;=1,$R23&lt;2),"P","")</f>
        <v>#DIV/0!</v>
      </c>
      <c r="D15" s="342" t="e">
        <f>IF(AND($R23&gt;=2,$R23&lt;3),"P","")</f>
        <v>#DIV/0!</v>
      </c>
      <c r="E15" s="342" t="e">
        <f>IF(AND($R23&gt;=3,$R23&lt;4),"P","")</f>
        <v>#DIV/0!</v>
      </c>
      <c r="F15" s="686" t="e">
        <f>IF(AND($R23&gt;=4,$R23&lt;5),"P","")</f>
        <v>#DIV/0!</v>
      </c>
      <c r="G15" s="686"/>
      <c r="H15" s="342" t="e">
        <f>IF($R23=5,"P","")</f>
        <v>#DIV/0!</v>
      </c>
      <c r="I15" s="153"/>
      <c r="J15" s="188"/>
    </row>
    <row r="19" spans="2:20">
      <c r="B19" s="680" t="s">
        <v>59</v>
      </c>
      <c r="C19" s="732"/>
      <c r="D19" s="681" t="s">
        <v>151</v>
      </c>
      <c r="E19" s="681"/>
      <c r="F19" s="681"/>
      <c r="G19" s="681"/>
      <c r="H19" s="681"/>
      <c r="I19" s="681"/>
      <c r="J19" s="681"/>
      <c r="K19" s="681"/>
      <c r="L19" s="681"/>
      <c r="M19" s="681"/>
      <c r="N19" s="681"/>
      <c r="O19" s="681"/>
      <c r="P19" s="681"/>
      <c r="Q19" s="681"/>
      <c r="R19" s="681"/>
      <c r="S19" s="681"/>
      <c r="T19" s="681"/>
    </row>
    <row r="20" spans="2:20" ht="28" customHeight="1">
      <c r="B20" s="662" t="s">
        <v>28</v>
      </c>
      <c r="C20" s="726"/>
      <c r="D20" s="662" t="s">
        <v>124</v>
      </c>
      <c r="E20" s="729"/>
      <c r="F20" s="729"/>
      <c r="G20" s="726"/>
      <c r="H20" s="662" t="s">
        <v>125</v>
      </c>
      <c r="I20" s="726"/>
      <c r="J20" s="682" t="s">
        <v>202</v>
      </c>
      <c r="K20" s="662" t="s">
        <v>123</v>
      </c>
      <c r="L20" s="663" t="s">
        <v>347</v>
      </c>
      <c r="M20" s="731"/>
      <c r="N20" s="663" t="s">
        <v>349</v>
      </c>
      <c r="O20" s="731"/>
      <c r="P20" s="682" t="s">
        <v>139</v>
      </c>
      <c r="Q20" s="682" t="s">
        <v>140</v>
      </c>
      <c r="R20" s="682" t="s">
        <v>128</v>
      </c>
      <c r="S20" s="682" t="s">
        <v>52</v>
      </c>
      <c r="T20" s="682" t="s">
        <v>53</v>
      </c>
    </row>
    <row r="21" spans="2:20" s="360" customFormat="1" ht="34.5" customHeight="1">
      <c r="B21" s="727"/>
      <c r="C21" s="728"/>
      <c r="D21" s="727"/>
      <c r="E21" s="730"/>
      <c r="F21" s="730"/>
      <c r="G21" s="728"/>
      <c r="H21" s="727"/>
      <c r="I21" s="728"/>
      <c r="J21" s="687"/>
      <c r="K21" s="727"/>
      <c r="L21" s="148" t="s">
        <v>126</v>
      </c>
      <c r="M21" s="349" t="s">
        <v>127</v>
      </c>
      <c r="N21" s="148" t="s">
        <v>126</v>
      </c>
      <c r="O21" s="349" t="s">
        <v>127</v>
      </c>
      <c r="P21" s="687"/>
      <c r="Q21" s="687"/>
      <c r="R21" s="687"/>
      <c r="S21" s="687"/>
      <c r="T21" s="687"/>
    </row>
    <row r="22" spans="2:20" ht="45.5" customHeight="1">
      <c r="B22" s="683" t="s">
        <v>46</v>
      </c>
      <c r="C22" s="725"/>
      <c r="D22" s="683" t="s">
        <v>135</v>
      </c>
      <c r="E22" s="733"/>
      <c r="F22" s="733"/>
      <c r="G22" s="725"/>
      <c r="H22" s="683" t="s">
        <v>136</v>
      </c>
      <c r="I22" s="725"/>
      <c r="J22" s="340" t="s">
        <v>203</v>
      </c>
      <c r="K22" s="340" t="s">
        <v>138</v>
      </c>
      <c r="L22" s="679" t="s">
        <v>368</v>
      </c>
      <c r="M22" s="679"/>
      <c r="N22" s="679" t="s">
        <v>137</v>
      </c>
      <c r="O22" s="679"/>
      <c r="P22" s="340" t="s">
        <v>142</v>
      </c>
      <c r="Q22" s="340" t="s">
        <v>180</v>
      </c>
      <c r="R22" s="340" t="s">
        <v>143</v>
      </c>
      <c r="S22" s="340" t="s">
        <v>144</v>
      </c>
      <c r="T22" s="340" t="s">
        <v>145</v>
      </c>
    </row>
    <row r="23" spans="2:20" ht="32.5" customHeight="1">
      <c r="B23" s="674" t="s">
        <v>57</v>
      </c>
      <c r="C23" s="675"/>
      <c r="D23" s="691" t="s">
        <v>150</v>
      </c>
      <c r="E23" s="692"/>
      <c r="F23" s="692"/>
      <c r="G23" s="693"/>
      <c r="H23" s="691" t="s">
        <v>129</v>
      </c>
      <c r="I23" s="693"/>
      <c r="J23" s="688" t="s">
        <v>681</v>
      </c>
      <c r="K23" s="337" t="s">
        <v>98</v>
      </c>
      <c r="L23" s="664" t="s">
        <v>98</v>
      </c>
      <c r="M23" s="745"/>
      <c r="N23" s="664" t="s">
        <v>98</v>
      </c>
      <c r="O23" s="745"/>
      <c r="P23" s="337" t="s">
        <v>98</v>
      </c>
      <c r="Q23" s="707" t="e">
        <f>IF(AND(N24="",O24=""),"",IF(AND(P24=5,O24=5),5,(IF(P24-O24&gt;1,4,IF(P24-O24=1,3,IF(AND(P24-O24&gt;=0,K24&gt;=N24),2,1))))))</f>
        <v>#DIV/0!</v>
      </c>
      <c r="R23" s="707" t="e">
        <f>AVERAGE(P24,Q23)</f>
        <v>#DIV/0!</v>
      </c>
      <c r="S23" s="710"/>
      <c r="T23" s="713"/>
    </row>
    <row r="24" spans="2:20" ht="7.5" customHeight="1">
      <c r="B24" s="676"/>
      <c r="C24" s="677"/>
      <c r="D24" s="694"/>
      <c r="E24" s="695"/>
      <c r="F24" s="695"/>
      <c r="G24" s="696"/>
      <c r="H24" s="694"/>
      <c r="I24" s="696"/>
      <c r="J24" s="689"/>
      <c r="K24" s="741" t="e">
        <f>'Data Sheet Keuangan'!K35/'Data Sheet Keuangan'!K36</f>
        <v>#DIV/0!</v>
      </c>
      <c r="L24" s="741" t="e">
        <f>'Data Sheet Keuangan'!L35/'Data Sheet Keuangan'!L36</f>
        <v>#DIV/0!</v>
      </c>
      <c r="M24" s="744" t="e">
        <f>IF(L24="","",IF(L24&gt;=E28,5,IF(AND(L24&lt;E28,L24&gt;E28-(E28*0.2)),4,IF(AND(L24&lt;E28,L24&gt;E28-(E28*0.4)),3,IF(AND(L24&lt;E28,L24&gt;E28-(E28*0.6)),2,1)))))</f>
        <v>#DIV/0!</v>
      </c>
      <c r="N24" s="741" t="e">
        <f>'Data Sheet Keuangan'!M35/'Data Sheet Keuangan'!M36</f>
        <v>#DIV/0!</v>
      </c>
      <c r="O24" s="744">
        <f>IFERROR(IF(N24="","",IF(N24&gt;=E28,5,IF(AND(N24&lt;E28,N24&gt;E28-(E28*0.2)),4,IF(AND(N24&lt;E28,N24&gt;E28-(E28*0.4)),3,IF(AND(N24&lt;E28,N24&gt;E28-(E28*0.6)),2,1))))),1)</f>
        <v>1</v>
      </c>
      <c r="P24" s="721">
        <f>IFERROR(IF(K24=0,0,IF(K24&gt;=E28,5,IF(AND(K24&lt;E28,K24&gt;E28-(E28*0.2)),4,IF(AND(K24&lt;E28,K24&gt;E28-(E28*0.4)),3,IF(AND(K24&lt;E28,K24&gt;E28-(E28*0.6)),2,1))))),1)</f>
        <v>1</v>
      </c>
      <c r="Q24" s="708"/>
      <c r="R24" s="708"/>
      <c r="S24" s="711"/>
      <c r="T24" s="714"/>
    </row>
    <row r="25" spans="2:20" ht="35.5" customHeight="1">
      <c r="B25" s="672" t="s">
        <v>159</v>
      </c>
      <c r="C25" s="672"/>
      <c r="D25" s="673" t="s">
        <v>953</v>
      </c>
      <c r="E25" s="673"/>
      <c r="F25" s="673"/>
      <c r="G25" s="672"/>
      <c r="H25" s="673" t="s">
        <v>130</v>
      </c>
      <c r="I25" s="673"/>
      <c r="J25" s="689"/>
      <c r="K25" s="742"/>
      <c r="L25" s="742"/>
      <c r="M25" s="744"/>
      <c r="N25" s="742"/>
      <c r="O25" s="744"/>
      <c r="P25" s="722">
        <f>IF(K25&gt;=N25,5,IF(AND(K25&lt;N25,K25&gt;N25-(N25*0.2)),4,IF(AND(K25&lt;N25,K25&gt;N25-(N25*0.4)),3,IF(AND(K25&lt;N25,K25&gt;N25-(N25*0.6)),2,1))))</f>
        <v>5</v>
      </c>
      <c r="Q25" s="708"/>
      <c r="R25" s="708"/>
      <c r="S25" s="711"/>
      <c r="T25" s="714"/>
    </row>
    <row r="26" spans="2:20" ht="35.5" customHeight="1">
      <c r="B26" s="672" t="s">
        <v>62</v>
      </c>
      <c r="C26" s="672"/>
      <c r="D26" s="673" t="s">
        <v>954</v>
      </c>
      <c r="E26" s="673"/>
      <c r="F26" s="673"/>
      <c r="G26" s="672"/>
      <c r="H26" s="673" t="s">
        <v>131</v>
      </c>
      <c r="I26" s="673"/>
      <c r="J26" s="689"/>
      <c r="K26" s="742"/>
      <c r="L26" s="742"/>
      <c r="M26" s="744"/>
      <c r="N26" s="742"/>
      <c r="O26" s="744"/>
      <c r="P26" s="722">
        <f>IF(K26&gt;=N26,5,IF(AND(K26&lt;N26,K26&gt;N26-(N26*0.2)),4,IF(AND(K26&lt;N26,K26&gt;N26-(N26*0.4)),3,IF(AND(K26&lt;N26,K26&gt;N26-(N26*0.6)),2,1))))</f>
        <v>5</v>
      </c>
      <c r="Q26" s="708"/>
      <c r="R26" s="708"/>
      <c r="S26" s="711"/>
      <c r="T26" s="714"/>
    </row>
    <row r="27" spans="2:20" ht="40.5" customHeight="1">
      <c r="B27" s="672" t="s">
        <v>63</v>
      </c>
      <c r="C27" s="672"/>
      <c r="D27" s="673" t="s">
        <v>955</v>
      </c>
      <c r="E27" s="673"/>
      <c r="F27" s="688"/>
      <c r="G27" s="672"/>
      <c r="H27" s="673" t="s">
        <v>132</v>
      </c>
      <c r="I27" s="673"/>
      <c r="J27" s="689"/>
      <c r="K27" s="742"/>
      <c r="L27" s="742"/>
      <c r="M27" s="744"/>
      <c r="N27" s="742"/>
      <c r="O27" s="744"/>
      <c r="P27" s="722">
        <f>IF(K27&gt;=N27,5,IF(AND(K27&lt;N27,K27&gt;N27-(N27*0.2)),4,IF(AND(K27&lt;N27,K27&gt;N27-(N27*0.4)),3,IF(AND(K27&lt;N27,K27&gt;N27-(N27*0.6)),2,1))))</f>
        <v>5</v>
      </c>
      <c r="Q27" s="708"/>
      <c r="R27" s="708"/>
      <c r="S27" s="711"/>
      <c r="T27" s="714"/>
    </row>
    <row r="28" spans="2:20" ht="38.5" customHeight="1">
      <c r="B28" s="672" t="s">
        <v>64</v>
      </c>
      <c r="C28" s="672"/>
      <c r="D28" s="339" t="s">
        <v>98</v>
      </c>
      <c r="E28" s="697">
        <v>0.85</v>
      </c>
      <c r="F28" s="706"/>
      <c r="G28" s="699"/>
      <c r="H28" s="673" t="s">
        <v>133</v>
      </c>
      <c r="I28" s="673"/>
      <c r="J28" s="690"/>
      <c r="K28" s="743"/>
      <c r="L28" s="743"/>
      <c r="M28" s="744"/>
      <c r="N28" s="743"/>
      <c r="O28" s="744"/>
      <c r="P28" s="723">
        <f>IF(K28&gt;=N28,5,IF(AND(K28&lt;N28,K28&gt;N28-(N28*0.2)),4,IF(AND(K28&lt;N28,K28&gt;N28-(N28*0.4)),3,IF(AND(K28&lt;N28,K28&gt;N28-(N28*0.6)),2,1))))</f>
        <v>5</v>
      </c>
      <c r="Q28" s="709"/>
      <c r="R28" s="709"/>
      <c r="S28" s="712"/>
      <c r="T28" s="715"/>
    </row>
  </sheetData>
  <mergeCells count="56">
    <mergeCell ref="B1:X1"/>
    <mergeCell ref="F14:G14"/>
    <mergeCell ref="F15:G15"/>
    <mergeCell ref="B19:C19"/>
    <mergeCell ref="D19:T19"/>
    <mergeCell ref="D4:E4"/>
    <mergeCell ref="D5:E5"/>
    <mergeCell ref="J5:K5"/>
    <mergeCell ref="J6:K6"/>
    <mergeCell ref="J7:K7"/>
    <mergeCell ref="J8:K9"/>
    <mergeCell ref="Q20:Q21"/>
    <mergeCell ref="R20:R21"/>
    <mergeCell ref="S20:S21"/>
    <mergeCell ref="T20:T21"/>
    <mergeCell ref="B22:C22"/>
    <mergeCell ref="D22:G22"/>
    <mergeCell ref="H22:I22"/>
    <mergeCell ref="N22:O22"/>
    <mergeCell ref="B20:C21"/>
    <mergeCell ref="D20:G21"/>
    <mergeCell ref="H20:I21"/>
    <mergeCell ref="K20:K21"/>
    <mergeCell ref="N20:O20"/>
    <mergeCell ref="J20:J21"/>
    <mergeCell ref="L20:M20"/>
    <mergeCell ref="L22:M22"/>
    <mergeCell ref="D25:G25"/>
    <mergeCell ref="H25:I25"/>
    <mergeCell ref="B26:C26"/>
    <mergeCell ref="D26:G26"/>
    <mergeCell ref="P20:P21"/>
    <mergeCell ref="H26:I26"/>
    <mergeCell ref="J23:J28"/>
    <mergeCell ref="B23:C24"/>
    <mergeCell ref="D23:G24"/>
    <mergeCell ref="H23:I24"/>
    <mergeCell ref="B25:C25"/>
    <mergeCell ref="B27:C27"/>
    <mergeCell ref="D27:G27"/>
    <mergeCell ref="H27:I27"/>
    <mergeCell ref="B28:C28"/>
    <mergeCell ref="E28:G28"/>
    <mergeCell ref="H28:I28"/>
    <mergeCell ref="S23:S28"/>
    <mergeCell ref="T23:T28"/>
    <mergeCell ref="K24:K28"/>
    <mergeCell ref="N24:N28"/>
    <mergeCell ref="O24:O28"/>
    <mergeCell ref="P24:P28"/>
    <mergeCell ref="N23:O23"/>
    <mergeCell ref="Q23:Q28"/>
    <mergeCell ref="R23:R28"/>
    <mergeCell ref="L23:M23"/>
    <mergeCell ref="L24:L28"/>
    <mergeCell ref="M24:M28"/>
  </mergeCells>
  <printOptions gridLines="1"/>
  <pageMargins left="0.25" right="0.25" top="0.75" bottom="0.75" header="0.3" footer="0.3"/>
  <pageSetup paperSize="9" fitToHeight="0" orientation="landscape"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E5D2E-C175-4637-B9CA-CFB46D7F9259}">
  <sheetPr>
    <tabColor theme="4" tint="0.39997558519241921"/>
  </sheetPr>
  <dimension ref="B1:X29"/>
  <sheetViews>
    <sheetView view="pageBreakPreview" topLeftCell="K16" zoomScale="75" zoomScaleNormal="80" zoomScaleSheetLayoutView="75" zoomScalePageLayoutView="30" workbookViewId="0">
      <selection activeCell="Q23" sqref="Q23:Q28"/>
    </sheetView>
  </sheetViews>
  <sheetFormatPr baseColWidth="10" defaultColWidth="8.83203125" defaultRowHeight="14"/>
  <cols>
    <col min="1" max="1" width="2.5" style="121" customWidth="1"/>
    <col min="2" max="2" width="11.33203125" style="121" customWidth="1"/>
    <col min="3" max="3" width="14.1640625" style="121" customWidth="1"/>
    <col min="4" max="5" width="13.83203125" style="121" customWidth="1"/>
    <col min="6" max="6" width="1.5" style="121" bestFit="1" customWidth="1"/>
    <col min="7" max="7" width="11.5" style="121" customWidth="1"/>
    <col min="8" max="8" width="13.6640625" style="121" customWidth="1"/>
    <col min="9" max="9" width="12.83203125" style="121" customWidth="1"/>
    <col min="10" max="11" width="18.5" style="121" customWidth="1"/>
    <col min="12" max="12" width="15.5" style="121" customWidth="1"/>
    <col min="13" max="13" width="12.83203125" style="121" customWidth="1"/>
    <col min="14" max="14" width="15.5" style="121" customWidth="1"/>
    <col min="15" max="15" width="14" style="121" customWidth="1"/>
    <col min="16" max="16" width="17.83203125" style="121" customWidth="1"/>
    <col min="17" max="17" width="17.1640625" style="121" bestFit="1" customWidth="1"/>
    <col min="18" max="18" width="16.1640625" style="121" bestFit="1" customWidth="1"/>
    <col min="19" max="19" width="27.33203125" style="121" customWidth="1"/>
    <col min="20" max="20" width="28.6640625" style="121" customWidth="1"/>
    <col min="21" max="21" width="3.6640625" style="121" customWidth="1"/>
    <col min="22" max="23" width="15.5" style="121" customWidth="1"/>
    <col min="24" max="24" width="25.1640625" style="121" customWidth="1"/>
    <col min="25" max="16384" width="8.83203125" style="121"/>
  </cols>
  <sheetData>
    <row r="1" spans="2:24" ht="14.5" customHeight="1">
      <c r="B1" s="601" t="s">
        <v>371</v>
      </c>
      <c r="C1" s="601"/>
      <c r="D1" s="601"/>
      <c r="E1" s="601"/>
      <c r="F1" s="601"/>
      <c r="G1" s="601"/>
      <c r="H1" s="601"/>
      <c r="I1" s="601"/>
      <c r="J1" s="601"/>
      <c r="K1" s="601"/>
      <c r="L1" s="601"/>
      <c r="M1" s="601"/>
      <c r="N1" s="601"/>
      <c r="O1" s="601"/>
      <c r="P1" s="601"/>
      <c r="Q1" s="601"/>
      <c r="R1" s="601"/>
      <c r="S1" s="601"/>
      <c r="T1" s="601"/>
      <c r="U1" s="601"/>
      <c r="V1" s="601"/>
      <c r="W1" s="601"/>
      <c r="X1" s="601"/>
    </row>
    <row r="2" spans="2:24" ht="60.75" customHeight="1">
      <c r="D2" s="153"/>
      <c r="E2" s="153"/>
      <c r="F2" s="153"/>
    </row>
    <row r="3" spans="2:24" ht="47.25" customHeight="1">
      <c r="B3" s="123" t="s">
        <v>50</v>
      </c>
      <c r="C3" s="123"/>
    </row>
    <row r="4" spans="2:24" ht="18" customHeight="1">
      <c r="B4" s="171" t="s">
        <v>214</v>
      </c>
      <c r="C4" s="172"/>
      <c r="D4" s="602" t="str">
        <f>'Dashboard Penilaian Maturitas'!F5</f>
        <v>[DUMMY]</v>
      </c>
      <c r="E4" s="604"/>
      <c r="F4" s="173"/>
      <c r="G4" s="173"/>
      <c r="H4" s="173"/>
      <c r="I4" s="173"/>
      <c r="J4" s="173"/>
      <c r="K4" s="173"/>
    </row>
    <row r="5" spans="2:24" ht="18" customHeight="1">
      <c r="B5" s="171" t="s">
        <v>213</v>
      </c>
      <c r="C5" s="172"/>
      <c r="D5" s="602" t="str">
        <f>'Dashboard Penilaian Maturitas'!F7</f>
        <v>Kesehatan</v>
      </c>
      <c r="E5" s="604"/>
      <c r="F5" s="173"/>
      <c r="G5" s="173"/>
      <c r="H5" s="174" t="s">
        <v>215</v>
      </c>
      <c r="I5" s="175"/>
      <c r="J5" s="602" t="str">
        <f>'Dashboard Penilaian Maturitas'!P7</f>
        <v>Rumah Sakit</v>
      </c>
      <c r="K5" s="604"/>
    </row>
    <row r="6" spans="2:24" ht="18" customHeight="1">
      <c r="B6" s="171" t="s">
        <v>18</v>
      </c>
      <c r="C6" s="175"/>
      <c r="D6" s="129"/>
      <c r="E6" s="130"/>
      <c r="F6" s="176"/>
      <c r="G6" s="176"/>
      <c r="H6" s="174" t="s">
        <v>22</v>
      </c>
      <c r="I6" s="175"/>
      <c r="J6" s="704"/>
      <c r="K6" s="705"/>
    </row>
    <row r="7" spans="2:24" ht="18" customHeight="1">
      <c r="B7" s="171" t="s">
        <v>34</v>
      </c>
      <c r="C7" s="177"/>
      <c r="D7" s="129"/>
      <c r="E7" s="130"/>
      <c r="F7" s="176"/>
      <c r="G7" s="176"/>
      <c r="H7" s="171" t="s">
        <v>20</v>
      </c>
      <c r="I7" s="175"/>
      <c r="J7" s="704"/>
      <c r="K7" s="705"/>
    </row>
    <row r="8" spans="2:24" ht="18" customHeight="1">
      <c r="B8" s="171" t="s">
        <v>20</v>
      </c>
      <c r="C8" s="177"/>
      <c r="D8" s="129"/>
      <c r="E8" s="130"/>
      <c r="F8" s="176"/>
      <c r="G8" s="176"/>
      <c r="H8" s="178" t="s">
        <v>23</v>
      </c>
      <c r="I8" s="179"/>
      <c r="J8" s="700"/>
      <c r="K8" s="701"/>
    </row>
    <row r="9" spans="2:24" ht="18" customHeight="1">
      <c r="B9" s="180" t="s">
        <v>21</v>
      </c>
      <c r="C9" s="181"/>
      <c r="D9" s="136"/>
      <c r="E9" s="137"/>
      <c r="F9" s="176"/>
      <c r="G9" s="176"/>
      <c r="H9" s="182"/>
      <c r="I9" s="183"/>
      <c r="J9" s="702"/>
      <c r="K9" s="703"/>
    </row>
    <row r="10" spans="2:24" ht="18" customHeight="1">
      <c r="B10" s="123"/>
      <c r="C10" s="123"/>
    </row>
    <row r="11" spans="2:24" ht="18" customHeight="1">
      <c r="B11" s="124" t="s">
        <v>58</v>
      </c>
      <c r="C11" s="131"/>
      <c r="D11" s="129" t="s">
        <v>324</v>
      </c>
      <c r="E11" s="129"/>
      <c r="F11" s="129"/>
      <c r="G11" s="141"/>
    </row>
    <row r="12" spans="2:24" ht="18" customHeight="1">
      <c r="B12" s="134" t="s">
        <v>56</v>
      </c>
      <c r="C12" s="135"/>
      <c r="D12" s="136" t="s">
        <v>325</v>
      </c>
      <c r="E12" s="136"/>
      <c r="F12" s="136"/>
      <c r="G12" s="143"/>
    </row>
    <row r="13" spans="2:24" ht="18" customHeight="1">
      <c r="B13" s="144"/>
      <c r="C13" s="144"/>
      <c r="D13" s="126"/>
      <c r="E13" s="126"/>
      <c r="F13" s="126"/>
    </row>
    <row r="14" spans="2:24" ht="84" customHeight="1">
      <c r="B14" s="145" t="s">
        <v>56</v>
      </c>
      <c r="C14" s="145" t="s">
        <v>35</v>
      </c>
      <c r="D14" s="145" t="s">
        <v>36</v>
      </c>
      <c r="E14" s="145" t="s">
        <v>37</v>
      </c>
      <c r="F14" s="684" t="s">
        <v>38</v>
      </c>
      <c r="G14" s="685"/>
      <c r="H14" s="145" t="s">
        <v>39</v>
      </c>
      <c r="J14" s="192"/>
      <c r="K14" s="153"/>
      <c r="L14" s="153"/>
      <c r="M14" s="153"/>
      <c r="N14" s="153"/>
      <c r="O14" s="153"/>
    </row>
    <row r="15" spans="2:24" ht="30">
      <c r="B15" s="146" t="s">
        <v>60</v>
      </c>
      <c r="C15" s="342" t="str">
        <f>IF(AND($R23&gt;=1,$R23&lt;2),"P","")</f>
        <v/>
      </c>
      <c r="D15" s="342" t="str">
        <f>IF(AND($R23&gt;=2,$R23&lt;3),"P","")</f>
        <v/>
      </c>
      <c r="E15" s="342" t="str">
        <f>IF(AND($R23&gt;=3,$R23&lt;4),"P","")</f>
        <v/>
      </c>
      <c r="F15" s="686" t="str">
        <f>IF(AND($R23&gt;=4,$R23&lt;5),"P","")</f>
        <v/>
      </c>
      <c r="G15" s="686"/>
      <c r="H15" s="342" t="str">
        <f>IF($R23=5,"P","")</f>
        <v/>
      </c>
      <c r="I15" s="153"/>
      <c r="J15" s="188"/>
    </row>
    <row r="19" spans="2:20">
      <c r="B19" s="680" t="s">
        <v>59</v>
      </c>
      <c r="C19" s="732"/>
      <c r="D19" s="681" t="s">
        <v>181</v>
      </c>
      <c r="E19" s="681"/>
      <c r="F19" s="681"/>
      <c r="G19" s="681"/>
      <c r="H19" s="681"/>
      <c r="I19" s="681"/>
      <c r="J19" s="681"/>
      <c r="K19" s="681"/>
      <c r="L19" s="681"/>
      <c r="M19" s="681"/>
      <c r="N19" s="681"/>
      <c r="O19" s="681"/>
      <c r="P19" s="681"/>
      <c r="Q19" s="681"/>
      <c r="R19" s="681"/>
      <c r="S19" s="681"/>
      <c r="T19" s="681"/>
    </row>
    <row r="20" spans="2:20" ht="28" customHeight="1">
      <c r="B20" s="662" t="s">
        <v>28</v>
      </c>
      <c r="C20" s="726"/>
      <c r="D20" s="662" t="s">
        <v>124</v>
      </c>
      <c r="E20" s="729"/>
      <c r="F20" s="729"/>
      <c r="G20" s="726"/>
      <c r="H20" s="662" t="s">
        <v>125</v>
      </c>
      <c r="I20" s="726"/>
      <c r="J20" s="682" t="s">
        <v>202</v>
      </c>
      <c r="K20" s="662" t="s">
        <v>123</v>
      </c>
      <c r="L20" s="663" t="s">
        <v>347</v>
      </c>
      <c r="M20" s="731"/>
      <c r="N20" s="663" t="s">
        <v>349</v>
      </c>
      <c r="O20" s="731"/>
      <c r="P20" s="682" t="s">
        <v>139</v>
      </c>
      <c r="Q20" s="682" t="s">
        <v>140</v>
      </c>
      <c r="R20" s="682" t="s">
        <v>128</v>
      </c>
      <c r="S20" s="682" t="s">
        <v>52</v>
      </c>
      <c r="T20" s="682" t="s">
        <v>53</v>
      </c>
    </row>
    <row r="21" spans="2:20" s="360" customFormat="1" ht="29.5" customHeight="1">
      <c r="B21" s="727"/>
      <c r="C21" s="728"/>
      <c r="D21" s="727"/>
      <c r="E21" s="730"/>
      <c r="F21" s="730"/>
      <c r="G21" s="728"/>
      <c r="H21" s="727"/>
      <c r="I21" s="728"/>
      <c r="J21" s="687"/>
      <c r="K21" s="727"/>
      <c r="L21" s="148" t="s">
        <v>126</v>
      </c>
      <c r="M21" s="349" t="s">
        <v>127</v>
      </c>
      <c r="N21" s="148" t="s">
        <v>126</v>
      </c>
      <c r="O21" s="349" t="s">
        <v>127</v>
      </c>
      <c r="P21" s="687"/>
      <c r="Q21" s="687"/>
      <c r="R21" s="687"/>
      <c r="S21" s="687"/>
      <c r="T21" s="687"/>
    </row>
    <row r="22" spans="2:20" ht="35.5" customHeight="1">
      <c r="B22" s="683" t="s">
        <v>46</v>
      </c>
      <c r="C22" s="725"/>
      <c r="D22" s="683" t="s">
        <v>135</v>
      </c>
      <c r="E22" s="733"/>
      <c r="F22" s="733"/>
      <c r="G22" s="725"/>
      <c r="H22" s="683" t="s">
        <v>136</v>
      </c>
      <c r="I22" s="725"/>
      <c r="J22" s="340" t="s">
        <v>203</v>
      </c>
      <c r="K22" s="340" t="s">
        <v>138</v>
      </c>
      <c r="L22" s="679" t="s">
        <v>368</v>
      </c>
      <c r="M22" s="679"/>
      <c r="N22" s="679" t="s">
        <v>137</v>
      </c>
      <c r="O22" s="679"/>
      <c r="P22" s="340" t="s">
        <v>142</v>
      </c>
      <c r="Q22" s="340" t="s">
        <v>180</v>
      </c>
      <c r="R22" s="340" t="s">
        <v>143</v>
      </c>
      <c r="S22" s="340" t="s">
        <v>144</v>
      </c>
      <c r="T22" s="340" t="s">
        <v>145</v>
      </c>
    </row>
    <row r="23" spans="2:20" ht="30.75" customHeight="1">
      <c r="B23" s="674" t="s">
        <v>57</v>
      </c>
      <c r="C23" s="675"/>
      <c r="D23" s="691" t="s">
        <v>155</v>
      </c>
      <c r="E23" s="692"/>
      <c r="F23" s="692"/>
      <c r="G23" s="693"/>
      <c r="H23" s="691" t="s">
        <v>129</v>
      </c>
      <c r="I23" s="693"/>
      <c r="J23" s="688" t="s">
        <v>205</v>
      </c>
      <c r="K23" s="337" t="s">
        <v>99</v>
      </c>
      <c r="L23" s="664" t="s">
        <v>99</v>
      </c>
      <c r="M23" s="745"/>
      <c r="N23" s="664" t="s">
        <v>99</v>
      </c>
      <c r="O23" s="745"/>
      <c r="P23" s="337" t="s">
        <v>99</v>
      </c>
      <c r="Q23" s="707" t="str">
        <f>IF(AND(N24="",O24=""),"",IF(AND(P24=5,O24=5),5,(IF(P24-O24&gt;1,4,IF(P24-O24=1,3,IF(AND(P24-O24&gt;=0,K24&gt;=N24),2,1))))))</f>
        <v/>
      </c>
      <c r="R23" s="707">
        <f>AVERAGE(P24,Q23)</f>
        <v>0</v>
      </c>
      <c r="S23" s="710"/>
      <c r="T23" s="713"/>
    </row>
    <row r="24" spans="2:20" ht="4.5" customHeight="1">
      <c r="B24" s="676"/>
      <c r="C24" s="677"/>
      <c r="D24" s="694"/>
      <c r="E24" s="695"/>
      <c r="F24" s="695"/>
      <c r="G24" s="696"/>
      <c r="H24" s="694"/>
      <c r="I24" s="696"/>
      <c r="J24" s="689"/>
      <c r="K24" s="741">
        <f>'Data Sheet Layanan'!D13</f>
        <v>0</v>
      </c>
      <c r="L24" s="665" t="str">
        <f>IF('Data Sheet Layanan'!E13=0,"",'Data Sheet Layanan'!E13)</f>
        <v/>
      </c>
      <c r="M24" s="748" t="str">
        <f>IFERROR(IF(L24="","",IF(L24&gt;=E28,5,IF(AND(L24&lt;E28,L24&gt;E28-(E28*0.2)),4,IF(AND(L24&lt;E28,L24&gt;E28-(E28*0.4)),3,IF(AND(L24&lt;E28,L24&gt;E28-(E28*0.6)),2,1))))),"")</f>
        <v/>
      </c>
      <c r="N24" s="665" t="str">
        <f>IF('Data Sheet Layanan'!F13=0,"",'Data Sheet Layanan'!F13)</f>
        <v/>
      </c>
      <c r="O24" s="748" t="str">
        <f>IFERROR(IF(N24="","",IF(N24&gt;=E28,5,IF(AND(N24&lt;E28,N24&gt;E28-(E28*0.2)),4,IF(AND(N24&lt;E28,N24&gt;E28-(E28*0.4)),3,IF(AND(N24&lt;E28,N24&gt;E28-(E28*0.6)),2,1))))),"")</f>
        <v/>
      </c>
      <c r="P24" s="721">
        <f>IFERROR(IF(K24=0,0,IF(K24&gt;=E28,5,IF(AND(K24&lt;E28,K24&gt;E28-(E28*0.2)),4,IF(AND(K24&lt;E28,K24&gt;E28-(E28*0.4)),3,IF(AND(K24&lt;E28,K24&gt;E28-(E28*0.6)),2,1))))),1)</f>
        <v>0</v>
      </c>
      <c r="Q24" s="708"/>
      <c r="R24" s="708"/>
      <c r="S24" s="711"/>
      <c r="T24" s="714"/>
    </row>
    <row r="25" spans="2:20" ht="35.5" customHeight="1">
      <c r="B25" s="672" t="s">
        <v>159</v>
      </c>
      <c r="C25" s="672"/>
      <c r="D25" s="673" t="s">
        <v>156</v>
      </c>
      <c r="E25" s="673"/>
      <c r="F25" s="673"/>
      <c r="G25" s="672"/>
      <c r="H25" s="673" t="s">
        <v>130</v>
      </c>
      <c r="I25" s="673"/>
      <c r="J25" s="689"/>
      <c r="K25" s="742"/>
      <c r="L25" s="746"/>
      <c r="M25" s="748"/>
      <c r="N25" s="746"/>
      <c r="O25" s="748"/>
      <c r="P25" s="722">
        <f>IF(K25&gt;=N25,5,IF(AND(K25&lt;N25,K25&gt;N25-(N25*0.2)),4,IF(AND(K25&lt;N25,K25&gt;N25-(N25*0.4)),3,IF(AND(K25&lt;N25,K25&gt;N25-(N25*0.6)),2,1))))</f>
        <v>5</v>
      </c>
      <c r="Q25" s="708"/>
      <c r="R25" s="708"/>
      <c r="S25" s="711"/>
      <c r="T25" s="714"/>
    </row>
    <row r="26" spans="2:20" ht="35.5" customHeight="1">
      <c r="B26" s="672" t="s">
        <v>62</v>
      </c>
      <c r="C26" s="672"/>
      <c r="D26" s="673" t="s">
        <v>157</v>
      </c>
      <c r="E26" s="673"/>
      <c r="F26" s="673"/>
      <c r="G26" s="672"/>
      <c r="H26" s="673" t="s">
        <v>131</v>
      </c>
      <c r="I26" s="673"/>
      <c r="J26" s="689"/>
      <c r="K26" s="742"/>
      <c r="L26" s="746"/>
      <c r="M26" s="748"/>
      <c r="N26" s="746"/>
      <c r="O26" s="748"/>
      <c r="P26" s="722">
        <f>IF(K26&gt;=N26,5,IF(AND(K26&lt;N26,K26&gt;N26-(N26*0.2)),4,IF(AND(K26&lt;N26,K26&gt;N26-(N26*0.4)),3,IF(AND(K26&lt;N26,K26&gt;N26-(N26*0.6)),2,1))))</f>
        <v>5</v>
      </c>
      <c r="Q26" s="708"/>
      <c r="R26" s="708"/>
      <c r="S26" s="711"/>
      <c r="T26" s="714"/>
    </row>
    <row r="27" spans="2:20" ht="41" customHeight="1">
      <c r="B27" s="672" t="s">
        <v>63</v>
      </c>
      <c r="C27" s="672"/>
      <c r="D27" s="673" t="s">
        <v>158</v>
      </c>
      <c r="E27" s="673"/>
      <c r="F27" s="688"/>
      <c r="G27" s="672"/>
      <c r="H27" s="673" t="s">
        <v>132</v>
      </c>
      <c r="I27" s="673"/>
      <c r="J27" s="689"/>
      <c r="K27" s="742"/>
      <c r="L27" s="746"/>
      <c r="M27" s="748"/>
      <c r="N27" s="746"/>
      <c r="O27" s="748"/>
      <c r="P27" s="722">
        <f>IF(K27&gt;=N27,5,IF(AND(K27&lt;N27,K27&gt;N27-(N27*0.2)),4,IF(AND(K27&lt;N27,K27&gt;N27-(N27*0.4)),3,IF(AND(K27&lt;N27,K27&gt;N27-(N27*0.6)),2,1))))</f>
        <v>5</v>
      </c>
      <c r="Q27" s="708"/>
      <c r="R27" s="708"/>
      <c r="S27" s="711"/>
      <c r="T27" s="714"/>
    </row>
    <row r="28" spans="2:20" ht="40" customHeight="1">
      <c r="B28" s="672" t="s">
        <v>64</v>
      </c>
      <c r="C28" s="672"/>
      <c r="D28" s="339" t="s">
        <v>99</v>
      </c>
      <c r="E28" s="697">
        <v>1</v>
      </c>
      <c r="F28" s="706"/>
      <c r="G28" s="699"/>
      <c r="H28" s="673" t="s">
        <v>133</v>
      </c>
      <c r="I28" s="673"/>
      <c r="J28" s="690"/>
      <c r="K28" s="743"/>
      <c r="L28" s="747"/>
      <c r="M28" s="748"/>
      <c r="N28" s="747"/>
      <c r="O28" s="748"/>
      <c r="P28" s="723">
        <f>IF(K28&gt;=N28,5,IF(AND(K28&lt;N28,K28&gt;N28-(N28*0.2)),4,IF(AND(K28&lt;N28,K28&gt;N28-(N28*0.4)),3,IF(AND(K28&lt;N28,K28&gt;N28-(N28*0.6)),2,1))))</f>
        <v>5</v>
      </c>
      <c r="Q28" s="709"/>
      <c r="R28" s="709"/>
      <c r="S28" s="712"/>
      <c r="T28" s="715"/>
    </row>
    <row r="29" spans="2:20" ht="17" customHeight="1"/>
  </sheetData>
  <mergeCells count="56">
    <mergeCell ref="B1:X1"/>
    <mergeCell ref="F14:G14"/>
    <mergeCell ref="F15:G15"/>
    <mergeCell ref="B19:C19"/>
    <mergeCell ref="D19:T19"/>
    <mergeCell ref="D4:E4"/>
    <mergeCell ref="D5:E5"/>
    <mergeCell ref="J5:K5"/>
    <mergeCell ref="J6:K6"/>
    <mergeCell ref="J7:K7"/>
    <mergeCell ref="J8:K9"/>
    <mergeCell ref="Q20:Q21"/>
    <mergeCell ref="R20:R21"/>
    <mergeCell ref="S20:S21"/>
    <mergeCell ref="T20:T21"/>
    <mergeCell ref="B22:C22"/>
    <mergeCell ref="D22:G22"/>
    <mergeCell ref="H22:I22"/>
    <mergeCell ref="N22:O22"/>
    <mergeCell ref="B20:C21"/>
    <mergeCell ref="D20:G21"/>
    <mergeCell ref="H20:I21"/>
    <mergeCell ref="K20:K21"/>
    <mergeCell ref="N20:O20"/>
    <mergeCell ref="J20:J21"/>
    <mergeCell ref="L20:M20"/>
    <mergeCell ref="L22:M22"/>
    <mergeCell ref="D25:G25"/>
    <mergeCell ref="H25:I25"/>
    <mergeCell ref="B26:C26"/>
    <mergeCell ref="D26:G26"/>
    <mergeCell ref="P20:P21"/>
    <mergeCell ref="H26:I26"/>
    <mergeCell ref="J23:J28"/>
    <mergeCell ref="B23:C24"/>
    <mergeCell ref="D23:G24"/>
    <mergeCell ref="H23:I24"/>
    <mergeCell ref="B25:C25"/>
    <mergeCell ref="B27:C27"/>
    <mergeCell ref="D27:G27"/>
    <mergeCell ref="H27:I27"/>
    <mergeCell ref="B28:C28"/>
    <mergeCell ref="E28:G28"/>
    <mergeCell ref="H28:I28"/>
    <mergeCell ref="S23:S28"/>
    <mergeCell ref="T23:T28"/>
    <mergeCell ref="K24:K28"/>
    <mergeCell ref="N24:N28"/>
    <mergeCell ref="O24:O28"/>
    <mergeCell ref="P24:P28"/>
    <mergeCell ref="N23:O23"/>
    <mergeCell ref="Q23:Q28"/>
    <mergeCell ref="R23:R28"/>
    <mergeCell ref="L23:M23"/>
    <mergeCell ref="L24:L28"/>
    <mergeCell ref="M24:M28"/>
  </mergeCells>
  <printOptions gridLines="1"/>
  <pageMargins left="0.25" right="0.25" top="0.75" bottom="0.75" header="0.3" footer="0.3"/>
  <pageSetup paperSize="9" fitToHeight="0" orientation="landscape"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7D3FD-2B23-47A8-ABCF-56BAA23DD977}">
  <sheetPr>
    <tabColor theme="4" tint="0.39997558519241921"/>
  </sheetPr>
  <dimension ref="B1:X28"/>
  <sheetViews>
    <sheetView view="pageBreakPreview" topLeftCell="O15" zoomScale="75" zoomScaleNormal="80" zoomScaleSheetLayoutView="75" zoomScalePageLayoutView="30" workbookViewId="0">
      <selection activeCell="Q29" sqref="Q29"/>
    </sheetView>
  </sheetViews>
  <sheetFormatPr baseColWidth="10" defaultColWidth="8.83203125" defaultRowHeight="14"/>
  <cols>
    <col min="1" max="1" width="2.5" style="121" customWidth="1"/>
    <col min="2" max="2" width="13.1640625" style="121" customWidth="1"/>
    <col min="3" max="3" width="13.33203125" style="121" customWidth="1"/>
    <col min="4" max="4" width="12.33203125" style="121" customWidth="1"/>
    <col min="5" max="5" width="12.5" style="121" customWidth="1"/>
    <col min="6" max="6" width="1.5" style="121" bestFit="1" customWidth="1"/>
    <col min="7" max="7" width="11.33203125" style="121" customWidth="1"/>
    <col min="8" max="8" width="13.33203125" style="121" customWidth="1"/>
    <col min="9" max="9" width="11.5" style="121" customWidth="1"/>
    <col min="10" max="11" width="18.5" style="121" customWidth="1"/>
    <col min="12" max="12" width="16.83203125" style="121" bestFit="1" customWidth="1"/>
    <col min="13" max="13" width="12.6640625" style="121" customWidth="1"/>
    <col min="14" max="14" width="16.83203125" style="121" bestFit="1" customWidth="1"/>
    <col min="15" max="15" width="12.33203125" style="121" customWidth="1"/>
    <col min="16" max="16" width="17.83203125" style="121" customWidth="1"/>
    <col min="17" max="17" width="17" style="121" customWidth="1"/>
    <col min="18" max="18" width="16.83203125" style="121" bestFit="1" customWidth="1"/>
    <col min="19" max="19" width="29.33203125" style="121" customWidth="1"/>
    <col min="20" max="20" width="32" style="121" customWidth="1"/>
    <col min="21" max="21" width="4.1640625" style="121" customWidth="1"/>
    <col min="22" max="23" width="15.5" style="121" customWidth="1"/>
    <col min="24" max="24" width="25.1640625" style="121" customWidth="1"/>
    <col min="25" max="16384" width="8.83203125" style="121"/>
  </cols>
  <sheetData>
    <row r="1" spans="2:24" ht="14.5" customHeight="1">
      <c r="B1" s="601" t="s">
        <v>371</v>
      </c>
      <c r="C1" s="601"/>
      <c r="D1" s="601"/>
      <c r="E1" s="601"/>
      <c r="F1" s="601"/>
      <c r="G1" s="601"/>
      <c r="H1" s="601"/>
      <c r="I1" s="601"/>
      <c r="J1" s="601"/>
      <c r="K1" s="601"/>
      <c r="L1" s="601"/>
      <c r="M1" s="601"/>
      <c r="N1" s="601"/>
      <c r="O1" s="601"/>
      <c r="P1" s="601"/>
      <c r="Q1" s="601"/>
      <c r="R1" s="601"/>
      <c r="S1" s="601"/>
      <c r="T1" s="601"/>
      <c r="U1" s="601"/>
      <c r="V1" s="601"/>
      <c r="W1" s="601"/>
      <c r="X1" s="601"/>
    </row>
    <row r="2" spans="2:24" ht="60.75" customHeight="1">
      <c r="D2" s="153"/>
      <c r="E2" s="153"/>
      <c r="F2" s="153"/>
    </row>
    <row r="3" spans="2:24" ht="47.25" customHeight="1">
      <c r="B3" s="123" t="s">
        <v>50</v>
      </c>
      <c r="C3" s="123"/>
    </row>
    <row r="4" spans="2:24" ht="18" customHeight="1">
      <c r="B4" s="171" t="s">
        <v>214</v>
      </c>
      <c r="C4" s="172"/>
      <c r="D4" s="602" t="str">
        <f>'Dashboard Penilaian Maturitas'!F5</f>
        <v>[DUMMY]</v>
      </c>
      <c r="E4" s="604"/>
      <c r="F4" s="173"/>
      <c r="G4" s="173"/>
      <c r="H4" s="173"/>
      <c r="I4" s="173"/>
      <c r="J4" s="173"/>
      <c r="K4" s="173"/>
    </row>
    <row r="5" spans="2:24" ht="18" customHeight="1">
      <c r="B5" s="171" t="s">
        <v>213</v>
      </c>
      <c r="C5" s="172"/>
      <c r="D5" s="602" t="str">
        <f>'Dashboard Penilaian Maturitas'!F7</f>
        <v>Kesehatan</v>
      </c>
      <c r="E5" s="604"/>
      <c r="F5" s="173"/>
      <c r="G5" s="173"/>
      <c r="H5" s="174" t="s">
        <v>215</v>
      </c>
      <c r="I5" s="175"/>
      <c r="J5" s="602" t="str">
        <f>'Dashboard Penilaian Maturitas'!P7</f>
        <v>Rumah Sakit</v>
      </c>
      <c r="K5" s="604"/>
    </row>
    <row r="6" spans="2:24" ht="18" customHeight="1">
      <c r="B6" s="171" t="s">
        <v>18</v>
      </c>
      <c r="C6" s="175"/>
      <c r="D6" s="129"/>
      <c r="E6" s="130"/>
      <c r="F6" s="176"/>
      <c r="G6" s="176"/>
      <c r="H6" s="174" t="s">
        <v>22</v>
      </c>
      <c r="I6" s="175"/>
      <c r="J6" s="704"/>
      <c r="K6" s="705"/>
    </row>
    <row r="7" spans="2:24" ht="18" customHeight="1">
      <c r="B7" s="171" t="s">
        <v>34</v>
      </c>
      <c r="C7" s="177"/>
      <c r="D7" s="129"/>
      <c r="E7" s="130"/>
      <c r="F7" s="176"/>
      <c r="G7" s="176"/>
      <c r="H7" s="171" t="s">
        <v>20</v>
      </c>
      <c r="I7" s="175"/>
      <c r="J7" s="704"/>
      <c r="K7" s="705"/>
    </row>
    <row r="8" spans="2:24" ht="18" customHeight="1">
      <c r="B8" s="171" t="s">
        <v>20</v>
      </c>
      <c r="C8" s="177"/>
      <c r="D8" s="129"/>
      <c r="E8" s="130"/>
      <c r="F8" s="176"/>
      <c r="G8" s="176"/>
      <c r="H8" s="178" t="s">
        <v>23</v>
      </c>
      <c r="I8" s="179"/>
      <c r="J8" s="700"/>
      <c r="K8" s="701"/>
    </row>
    <row r="9" spans="2:24" ht="18" customHeight="1">
      <c r="B9" s="180" t="s">
        <v>21</v>
      </c>
      <c r="C9" s="181"/>
      <c r="D9" s="136"/>
      <c r="E9" s="137"/>
      <c r="F9" s="176"/>
      <c r="G9" s="176"/>
      <c r="H9" s="182"/>
      <c r="I9" s="183"/>
      <c r="J9" s="702"/>
      <c r="K9" s="703"/>
    </row>
    <row r="10" spans="2:24" ht="18" customHeight="1">
      <c r="B10" s="123"/>
      <c r="C10" s="123"/>
    </row>
    <row r="11" spans="2:24" ht="18" customHeight="1">
      <c r="B11" s="124" t="s">
        <v>58</v>
      </c>
      <c r="C11" s="131"/>
      <c r="D11" s="129" t="s">
        <v>324</v>
      </c>
      <c r="E11" s="129"/>
      <c r="F11" s="129"/>
      <c r="G11" s="141"/>
    </row>
    <row r="12" spans="2:24" ht="18" customHeight="1">
      <c r="B12" s="134" t="s">
        <v>56</v>
      </c>
      <c r="C12" s="135"/>
      <c r="D12" s="136" t="s">
        <v>326</v>
      </c>
      <c r="E12" s="136"/>
      <c r="F12" s="136"/>
      <c r="G12" s="143"/>
    </row>
    <row r="13" spans="2:24" ht="18" customHeight="1">
      <c r="B13" s="144"/>
      <c r="C13" s="144"/>
      <c r="D13" s="126"/>
      <c r="E13" s="126"/>
      <c r="F13" s="126"/>
    </row>
    <row r="14" spans="2:24" ht="84" customHeight="1">
      <c r="B14" s="145" t="s">
        <v>56</v>
      </c>
      <c r="C14" s="145" t="s">
        <v>35</v>
      </c>
      <c r="D14" s="145" t="s">
        <v>36</v>
      </c>
      <c r="E14" s="145" t="s">
        <v>37</v>
      </c>
      <c r="F14" s="684" t="s">
        <v>38</v>
      </c>
      <c r="G14" s="685"/>
      <c r="H14" s="145" t="s">
        <v>39</v>
      </c>
      <c r="J14" s="187"/>
    </row>
    <row r="15" spans="2:24" ht="30">
      <c r="B15" s="146" t="s">
        <v>60</v>
      </c>
      <c r="C15" s="342" t="str">
        <f>IF(AND($R23&gt;=1,$R23&lt;2),"P","")</f>
        <v>P</v>
      </c>
      <c r="D15" s="342" t="str">
        <f>IF(AND($R23&gt;=2,$R23&lt;3),"P","")</f>
        <v/>
      </c>
      <c r="E15" s="342" t="str">
        <f>IF(AND($R23&gt;=3,$R23&lt;4),"P","")</f>
        <v/>
      </c>
      <c r="F15" s="686" t="str">
        <f>IF(AND($R23&gt;=4,$R23&lt;5),"P","")</f>
        <v/>
      </c>
      <c r="G15" s="686"/>
      <c r="H15" s="342" t="str">
        <f>IF($R23=5,"P","")</f>
        <v/>
      </c>
      <c r="I15" s="153"/>
      <c r="J15" s="188"/>
    </row>
    <row r="19" spans="2:20">
      <c r="B19" s="680" t="s">
        <v>59</v>
      </c>
      <c r="C19" s="732"/>
      <c r="D19" s="681" t="s">
        <v>165</v>
      </c>
      <c r="E19" s="681"/>
      <c r="F19" s="681"/>
      <c r="G19" s="681"/>
      <c r="H19" s="681"/>
      <c r="I19" s="681"/>
      <c r="J19" s="681"/>
      <c r="K19" s="681"/>
      <c r="L19" s="681"/>
      <c r="M19" s="681"/>
      <c r="N19" s="681"/>
      <c r="O19" s="681"/>
      <c r="P19" s="681"/>
      <c r="Q19" s="681"/>
      <c r="R19" s="681"/>
      <c r="S19" s="681"/>
      <c r="T19" s="681"/>
    </row>
    <row r="20" spans="2:20" ht="28" customHeight="1">
      <c r="B20" s="662" t="s">
        <v>28</v>
      </c>
      <c r="C20" s="726"/>
      <c r="D20" s="662" t="s">
        <v>124</v>
      </c>
      <c r="E20" s="729"/>
      <c r="F20" s="729"/>
      <c r="G20" s="726"/>
      <c r="H20" s="662" t="s">
        <v>125</v>
      </c>
      <c r="I20" s="726"/>
      <c r="J20" s="682" t="s">
        <v>202</v>
      </c>
      <c r="K20" s="662" t="s">
        <v>123</v>
      </c>
      <c r="L20" s="663" t="s">
        <v>347</v>
      </c>
      <c r="M20" s="731"/>
      <c r="N20" s="663" t="s">
        <v>349</v>
      </c>
      <c r="O20" s="731"/>
      <c r="P20" s="682" t="s">
        <v>139</v>
      </c>
      <c r="Q20" s="682" t="s">
        <v>140</v>
      </c>
      <c r="R20" s="682" t="s">
        <v>128</v>
      </c>
      <c r="S20" s="682" t="s">
        <v>52</v>
      </c>
      <c r="T20" s="682" t="s">
        <v>53</v>
      </c>
    </row>
    <row r="21" spans="2:20" s="360" customFormat="1" ht="23.25" customHeight="1">
      <c r="B21" s="727"/>
      <c r="C21" s="728"/>
      <c r="D21" s="727"/>
      <c r="E21" s="730"/>
      <c r="F21" s="730"/>
      <c r="G21" s="728"/>
      <c r="H21" s="727"/>
      <c r="I21" s="728"/>
      <c r="J21" s="687"/>
      <c r="K21" s="727"/>
      <c r="L21" s="148" t="s">
        <v>126</v>
      </c>
      <c r="M21" s="349" t="s">
        <v>127</v>
      </c>
      <c r="N21" s="148" t="s">
        <v>126</v>
      </c>
      <c r="O21" s="349" t="s">
        <v>127</v>
      </c>
      <c r="P21" s="687"/>
      <c r="Q21" s="687"/>
      <c r="R21" s="687"/>
      <c r="S21" s="687"/>
      <c r="T21" s="687"/>
    </row>
    <row r="22" spans="2:20" ht="40.5" customHeight="1">
      <c r="B22" s="683" t="s">
        <v>46</v>
      </c>
      <c r="C22" s="725"/>
      <c r="D22" s="683" t="s">
        <v>135</v>
      </c>
      <c r="E22" s="733"/>
      <c r="F22" s="733"/>
      <c r="G22" s="725"/>
      <c r="H22" s="683" t="s">
        <v>136</v>
      </c>
      <c r="I22" s="725"/>
      <c r="J22" s="340" t="s">
        <v>203</v>
      </c>
      <c r="K22" s="340" t="s">
        <v>138</v>
      </c>
      <c r="L22" s="679" t="s">
        <v>368</v>
      </c>
      <c r="M22" s="679"/>
      <c r="N22" s="679" t="s">
        <v>137</v>
      </c>
      <c r="O22" s="679"/>
      <c r="P22" s="340" t="s">
        <v>142</v>
      </c>
      <c r="Q22" s="340" t="s">
        <v>180</v>
      </c>
      <c r="R22" s="340" t="s">
        <v>143</v>
      </c>
      <c r="S22" s="340" t="s">
        <v>144</v>
      </c>
      <c r="T22" s="340" t="s">
        <v>145</v>
      </c>
    </row>
    <row r="23" spans="2:20" ht="34.5" customHeight="1">
      <c r="B23" s="674" t="s">
        <v>57</v>
      </c>
      <c r="C23" s="675"/>
      <c r="D23" s="691" t="s">
        <v>161</v>
      </c>
      <c r="E23" s="692"/>
      <c r="F23" s="692"/>
      <c r="G23" s="693"/>
      <c r="H23" s="691" t="s">
        <v>129</v>
      </c>
      <c r="I23" s="693"/>
      <c r="J23" s="688" t="s">
        <v>206</v>
      </c>
      <c r="K23" s="337" t="s">
        <v>160</v>
      </c>
      <c r="L23" s="664" t="s">
        <v>160</v>
      </c>
      <c r="M23" s="745"/>
      <c r="N23" s="664" t="s">
        <v>160</v>
      </c>
      <c r="O23" s="745"/>
      <c r="P23" s="337" t="s">
        <v>160</v>
      </c>
      <c r="Q23" s="749" t="str">
        <f>IF(AND(N24="",O24=""),"",IF(AND(P24=5,O24=5),5,(IF(P24-O24&gt;1,4,IF(P24-O24=1,3,IF(AND(P24-O24&gt;=0,K24&gt;=N24),2,1))))))</f>
        <v/>
      </c>
      <c r="R23" s="707">
        <f>AVERAGE(P24,Q23)</f>
        <v>1</v>
      </c>
      <c r="S23" s="710"/>
      <c r="T23" s="713"/>
    </row>
    <row r="24" spans="2:20" ht="9" customHeight="1">
      <c r="B24" s="676"/>
      <c r="C24" s="677"/>
      <c r="D24" s="694"/>
      <c r="E24" s="695"/>
      <c r="F24" s="695"/>
      <c r="G24" s="696"/>
      <c r="H24" s="694"/>
      <c r="I24" s="696"/>
      <c r="J24" s="689"/>
      <c r="K24" s="741" t="e">
        <f>'Data Sheet Layanan'!D17/'Data Sheet Layanan'!D16</f>
        <v>#DIV/0!</v>
      </c>
      <c r="L24" s="741" t="str">
        <f>IFERROR('Data Sheet Layanan'!E17/'Data Sheet Layanan'!E16,"")</f>
        <v/>
      </c>
      <c r="M24" s="748" t="str">
        <f>IF(L24="","",IF(L24&gt;=E28,5,IF(AND(L24&lt;E28,L24&gt;E28-(E28*0.2)),4,IF(AND(L24&lt;E28,L24&gt;E28-(E28*0.4)),3,IF(AND(L24&lt;E28,L24&gt;E28-(E28*0.6)),2,1)))))</f>
        <v/>
      </c>
      <c r="N24" s="741" t="str">
        <f>IFERROR('Data Sheet Layanan'!F17/'Data Sheet Layanan'!F16,"")</f>
        <v/>
      </c>
      <c r="O24" s="748" t="str">
        <f>IF(N24="","",IF(N24&gt;=E28,5,IF(AND(N24&lt;E28,N24&gt;E28-(E28*0.2)),4,IF(AND(N24&lt;E28,N24&gt;E28-(E28*0.4)),3,IF(AND(N24&lt;E28,N24&gt;E28-(E28*0.6)),2,1)))))</f>
        <v/>
      </c>
      <c r="P24" s="721">
        <f>IFERROR(IF(K24=0,0,IF(K24&gt;=E28,5,IF(AND(K24&lt;E28,K24&gt;E28-(E28*0.2)),4,IF(AND(K24&lt;E28,K24&gt;E28-(E28*0.4)),3,IF(AND(K24&lt;E28,K24&gt;E28-(E28*0.6)),2,1))))),1)</f>
        <v>1</v>
      </c>
      <c r="Q24" s="750"/>
      <c r="R24" s="708"/>
      <c r="S24" s="711"/>
      <c r="T24" s="714"/>
    </row>
    <row r="25" spans="2:20" ht="35.5" customHeight="1">
      <c r="B25" s="672" t="s">
        <v>159</v>
      </c>
      <c r="C25" s="672"/>
      <c r="D25" s="673" t="s">
        <v>162</v>
      </c>
      <c r="E25" s="673"/>
      <c r="F25" s="673"/>
      <c r="G25" s="672"/>
      <c r="H25" s="673" t="s">
        <v>130</v>
      </c>
      <c r="I25" s="673"/>
      <c r="J25" s="689"/>
      <c r="K25" s="742"/>
      <c r="L25" s="742"/>
      <c r="M25" s="748"/>
      <c r="N25" s="742"/>
      <c r="O25" s="748"/>
      <c r="P25" s="722">
        <f>IF(K25&gt;=N25,5,IF(AND(K25&lt;N25,K25&gt;N25-(N25*0.2)),4,IF(AND(K25&lt;N25,K25&gt;N25-(N25*0.4)),3,IF(AND(K25&lt;N25,K25&gt;N25-(N25*0.6)),2,1))))</f>
        <v>5</v>
      </c>
      <c r="Q25" s="750"/>
      <c r="R25" s="708"/>
      <c r="S25" s="711"/>
      <c r="T25" s="714"/>
    </row>
    <row r="26" spans="2:20" ht="35.5" customHeight="1">
      <c r="B26" s="672" t="s">
        <v>62</v>
      </c>
      <c r="C26" s="672"/>
      <c r="D26" s="673" t="s">
        <v>163</v>
      </c>
      <c r="E26" s="673"/>
      <c r="F26" s="673"/>
      <c r="G26" s="672"/>
      <c r="H26" s="673" t="s">
        <v>131</v>
      </c>
      <c r="I26" s="673"/>
      <c r="J26" s="689"/>
      <c r="K26" s="742"/>
      <c r="L26" s="742"/>
      <c r="M26" s="748"/>
      <c r="N26" s="742"/>
      <c r="O26" s="748"/>
      <c r="P26" s="722">
        <f>IF(K26&gt;=N26,5,IF(AND(K26&lt;N26,K26&gt;N26-(N26*0.2)),4,IF(AND(K26&lt;N26,K26&gt;N26-(N26*0.4)),3,IF(AND(K26&lt;N26,K26&gt;N26-(N26*0.6)),2,1))))</f>
        <v>5</v>
      </c>
      <c r="Q26" s="750"/>
      <c r="R26" s="708"/>
      <c r="S26" s="711"/>
      <c r="T26" s="714"/>
    </row>
    <row r="27" spans="2:20" ht="40.5" customHeight="1">
      <c r="B27" s="672" t="s">
        <v>63</v>
      </c>
      <c r="C27" s="672"/>
      <c r="D27" s="673" t="s">
        <v>164</v>
      </c>
      <c r="E27" s="673"/>
      <c r="F27" s="688"/>
      <c r="G27" s="672"/>
      <c r="H27" s="673" t="s">
        <v>132</v>
      </c>
      <c r="I27" s="673"/>
      <c r="J27" s="689"/>
      <c r="K27" s="742"/>
      <c r="L27" s="742"/>
      <c r="M27" s="748"/>
      <c r="N27" s="742"/>
      <c r="O27" s="748"/>
      <c r="P27" s="722">
        <f>IF(K27&gt;=N27,5,IF(AND(K27&lt;N27,K27&gt;N27-(N27*0.2)),4,IF(AND(K27&lt;N27,K27&gt;N27-(N27*0.4)),3,IF(AND(K27&lt;N27,K27&gt;N27-(N27*0.6)),2,1))))</f>
        <v>5</v>
      </c>
      <c r="Q27" s="750"/>
      <c r="R27" s="708"/>
      <c r="S27" s="711"/>
      <c r="T27" s="714"/>
    </row>
    <row r="28" spans="2:20" ht="41.5" customHeight="1">
      <c r="B28" s="672" t="s">
        <v>64</v>
      </c>
      <c r="C28" s="672"/>
      <c r="D28" s="339" t="s">
        <v>160</v>
      </c>
      <c r="E28" s="697">
        <v>1</v>
      </c>
      <c r="F28" s="706"/>
      <c r="G28" s="699"/>
      <c r="H28" s="673" t="s">
        <v>133</v>
      </c>
      <c r="I28" s="673"/>
      <c r="J28" s="690"/>
      <c r="K28" s="743"/>
      <c r="L28" s="743"/>
      <c r="M28" s="748"/>
      <c r="N28" s="743"/>
      <c r="O28" s="748"/>
      <c r="P28" s="723">
        <f>IF(K28&gt;=N28,5,IF(AND(K28&lt;N28,K28&gt;N28-(N28*0.2)),4,IF(AND(K28&lt;N28,K28&gt;N28-(N28*0.4)),3,IF(AND(K28&lt;N28,K28&gt;N28-(N28*0.6)),2,1))))</f>
        <v>5</v>
      </c>
      <c r="Q28" s="751"/>
      <c r="R28" s="709"/>
      <c r="S28" s="712"/>
      <c r="T28" s="715"/>
    </row>
  </sheetData>
  <mergeCells count="56">
    <mergeCell ref="B1:X1"/>
    <mergeCell ref="F14:G14"/>
    <mergeCell ref="F15:G15"/>
    <mergeCell ref="B19:C19"/>
    <mergeCell ref="D19:T19"/>
    <mergeCell ref="D4:E4"/>
    <mergeCell ref="D5:E5"/>
    <mergeCell ref="J5:K5"/>
    <mergeCell ref="J6:K6"/>
    <mergeCell ref="J7:K7"/>
    <mergeCell ref="J8:K9"/>
    <mergeCell ref="Q20:Q21"/>
    <mergeCell ref="R20:R21"/>
    <mergeCell ref="S20:S21"/>
    <mergeCell ref="T20:T21"/>
    <mergeCell ref="B22:C22"/>
    <mergeCell ref="D22:G22"/>
    <mergeCell ref="H22:I22"/>
    <mergeCell ref="N22:O22"/>
    <mergeCell ref="B20:C21"/>
    <mergeCell ref="D20:G21"/>
    <mergeCell ref="H20:I21"/>
    <mergeCell ref="K20:K21"/>
    <mergeCell ref="N20:O20"/>
    <mergeCell ref="J20:J21"/>
    <mergeCell ref="L20:M20"/>
    <mergeCell ref="L22:M22"/>
    <mergeCell ref="D25:G25"/>
    <mergeCell ref="H25:I25"/>
    <mergeCell ref="B26:C26"/>
    <mergeCell ref="D26:G26"/>
    <mergeCell ref="P20:P21"/>
    <mergeCell ref="H26:I26"/>
    <mergeCell ref="J23:J28"/>
    <mergeCell ref="B23:C24"/>
    <mergeCell ref="D23:G24"/>
    <mergeCell ref="H23:I24"/>
    <mergeCell ref="B25:C25"/>
    <mergeCell ref="B27:C27"/>
    <mergeCell ref="D27:G27"/>
    <mergeCell ref="H27:I27"/>
    <mergeCell ref="B28:C28"/>
    <mergeCell ref="E28:G28"/>
    <mergeCell ref="H28:I28"/>
    <mergeCell ref="S23:S28"/>
    <mergeCell ref="T23:T28"/>
    <mergeCell ref="K24:K28"/>
    <mergeCell ref="N24:N28"/>
    <mergeCell ref="O24:O28"/>
    <mergeCell ref="P24:P28"/>
    <mergeCell ref="N23:O23"/>
    <mergeCell ref="Q23:Q28"/>
    <mergeCell ref="R23:R28"/>
    <mergeCell ref="L23:M23"/>
    <mergeCell ref="L24:L28"/>
    <mergeCell ref="M24:M28"/>
  </mergeCells>
  <printOptions gridLines="1"/>
  <pageMargins left="0.25" right="0.25" top="0.75" bottom="0.75" header="0.3" footer="0.3"/>
  <pageSetup paperSize="9" fitToHeight="0" orientation="landscape"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7AE8DA-389F-4C50-B1D7-785D08FA7D77}">
  <sheetPr>
    <tabColor theme="4" tint="0.39997558519241921"/>
  </sheetPr>
  <dimension ref="B1:X30"/>
  <sheetViews>
    <sheetView view="pageBreakPreview" topLeftCell="B22" zoomScale="75" zoomScaleNormal="80" zoomScaleSheetLayoutView="75" zoomScalePageLayoutView="30" workbookViewId="0">
      <selection activeCell="P28" sqref="P28:P30"/>
    </sheetView>
  </sheetViews>
  <sheetFormatPr baseColWidth="10" defaultColWidth="8.83203125" defaultRowHeight="14"/>
  <cols>
    <col min="1" max="1" width="2.5" style="121" customWidth="1"/>
    <col min="2" max="2" width="11.6640625" style="121" customWidth="1"/>
    <col min="3" max="3" width="13.33203125" style="121" customWidth="1"/>
    <col min="4" max="4" width="12.6640625" style="121" customWidth="1"/>
    <col min="5" max="5" width="12.5" style="121" customWidth="1"/>
    <col min="6" max="6" width="1.5" style="121" bestFit="1" customWidth="1"/>
    <col min="7" max="7" width="11.5" style="121" customWidth="1"/>
    <col min="8" max="8" width="12.6640625" style="121" customWidth="1"/>
    <col min="9" max="9" width="13" style="121" customWidth="1"/>
    <col min="10" max="11" width="18.5" style="121" customWidth="1"/>
    <col min="12" max="12" width="16.83203125" style="121" bestFit="1" customWidth="1"/>
    <col min="13" max="13" width="12.5" style="121" customWidth="1"/>
    <col min="14" max="14" width="16.83203125" style="121" bestFit="1" customWidth="1"/>
    <col min="15" max="15" width="12.83203125" style="121" customWidth="1"/>
    <col min="16" max="16" width="17.83203125" style="121" customWidth="1"/>
    <col min="17" max="17" width="17" style="121" customWidth="1"/>
    <col min="18" max="18" width="16.83203125" style="121" bestFit="1" customWidth="1"/>
    <col min="19" max="19" width="27.6640625" style="121" customWidth="1"/>
    <col min="20" max="20" width="28" style="121" customWidth="1"/>
    <col min="21" max="21" width="3.5" style="121" customWidth="1"/>
    <col min="22" max="23" width="15.5" style="121" customWidth="1"/>
    <col min="24" max="24" width="25.1640625" style="121" customWidth="1"/>
    <col min="25" max="16384" width="8.83203125" style="121"/>
  </cols>
  <sheetData>
    <row r="1" spans="2:24" ht="14.5" customHeight="1">
      <c r="B1" s="601" t="s">
        <v>371</v>
      </c>
      <c r="C1" s="601"/>
      <c r="D1" s="601"/>
      <c r="E1" s="601"/>
      <c r="F1" s="601"/>
      <c r="G1" s="601"/>
      <c r="H1" s="601"/>
      <c r="I1" s="601"/>
      <c r="J1" s="601"/>
      <c r="K1" s="601"/>
      <c r="L1" s="601"/>
      <c r="M1" s="601"/>
      <c r="N1" s="601"/>
      <c r="O1" s="601"/>
      <c r="P1" s="601"/>
      <c r="Q1" s="601"/>
      <c r="R1" s="601"/>
      <c r="S1" s="601"/>
      <c r="T1" s="601"/>
      <c r="U1" s="601"/>
      <c r="V1" s="601"/>
      <c r="W1" s="601"/>
      <c r="X1" s="601"/>
    </row>
    <row r="2" spans="2:24" ht="60.75" customHeight="1">
      <c r="D2" s="153"/>
      <c r="E2" s="153"/>
      <c r="F2" s="153"/>
    </row>
    <row r="3" spans="2:24" ht="47.25" customHeight="1">
      <c r="B3" s="123" t="s">
        <v>50</v>
      </c>
      <c r="C3" s="123"/>
    </row>
    <row r="4" spans="2:24" ht="18" customHeight="1">
      <c r="B4" s="171" t="s">
        <v>214</v>
      </c>
      <c r="C4" s="172"/>
      <c r="D4" s="602" t="str">
        <f>'Dashboard Penilaian Maturitas'!F5</f>
        <v>[DUMMY]</v>
      </c>
      <c r="E4" s="604"/>
      <c r="F4" s="173"/>
      <c r="G4" s="173"/>
      <c r="H4" s="173"/>
      <c r="I4" s="173"/>
      <c r="J4" s="173"/>
      <c r="K4" s="173"/>
    </row>
    <row r="5" spans="2:24" ht="18" customHeight="1">
      <c r="B5" s="171" t="s">
        <v>213</v>
      </c>
      <c r="C5" s="172"/>
      <c r="D5" s="602" t="str">
        <f>'Dashboard Penilaian Maturitas'!F7</f>
        <v>Kesehatan</v>
      </c>
      <c r="E5" s="604"/>
      <c r="F5" s="173"/>
      <c r="G5" s="173"/>
      <c r="H5" s="174" t="s">
        <v>215</v>
      </c>
      <c r="I5" s="175"/>
      <c r="J5" s="602" t="str">
        <f>'Dashboard Penilaian Maturitas'!P7</f>
        <v>Rumah Sakit</v>
      </c>
      <c r="K5" s="604"/>
    </row>
    <row r="6" spans="2:24" ht="18" customHeight="1">
      <c r="B6" s="171" t="s">
        <v>18</v>
      </c>
      <c r="C6" s="175"/>
      <c r="D6" s="129"/>
      <c r="E6" s="130"/>
      <c r="F6" s="176"/>
      <c r="G6" s="176"/>
      <c r="H6" s="174" t="s">
        <v>22</v>
      </c>
      <c r="I6" s="175"/>
      <c r="J6" s="704"/>
      <c r="K6" s="705"/>
    </row>
    <row r="7" spans="2:24" ht="18" customHeight="1">
      <c r="B7" s="171" t="s">
        <v>34</v>
      </c>
      <c r="C7" s="177"/>
      <c r="D7" s="129"/>
      <c r="E7" s="130"/>
      <c r="F7" s="176"/>
      <c r="G7" s="176"/>
      <c r="H7" s="171" t="s">
        <v>20</v>
      </c>
      <c r="I7" s="175"/>
      <c r="J7" s="704"/>
      <c r="K7" s="705"/>
    </row>
    <row r="8" spans="2:24" ht="18" customHeight="1">
      <c r="B8" s="171" t="s">
        <v>20</v>
      </c>
      <c r="C8" s="177"/>
      <c r="D8" s="129"/>
      <c r="E8" s="130"/>
      <c r="F8" s="176"/>
      <c r="G8" s="176"/>
      <c r="H8" s="178" t="s">
        <v>23</v>
      </c>
      <c r="I8" s="179"/>
      <c r="J8" s="700"/>
      <c r="K8" s="701"/>
    </row>
    <row r="9" spans="2:24" ht="18" customHeight="1">
      <c r="B9" s="180" t="s">
        <v>21</v>
      </c>
      <c r="C9" s="181"/>
      <c r="D9" s="136"/>
      <c r="E9" s="137"/>
      <c r="F9" s="176"/>
      <c r="G9" s="176"/>
      <c r="H9" s="182"/>
      <c r="I9" s="183"/>
      <c r="J9" s="702"/>
      <c r="K9" s="703"/>
    </row>
    <row r="10" spans="2:24" ht="18" customHeight="1">
      <c r="B10" s="123"/>
      <c r="C10" s="123"/>
    </row>
    <row r="11" spans="2:24" ht="18" customHeight="1">
      <c r="B11" s="124" t="s">
        <v>58</v>
      </c>
      <c r="C11" s="131"/>
      <c r="D11" s="184" t="s">
        <v>324</v>
      </c>
      <c r="E11" s="129"/>
      <c r="F11" s="129"/>
      <c r="G11" s="141"/>
    </row>
    <row r="12" spans="2:24" ht="18" customHeight="1">
      <c r="B12" s="134" t="s">
        <v>56</v>
      </c>
      <c r="C12" s="135"/>
      <c r="D12" s="136" t="s">
        <v>358</v>
      </c>
      <c r="E12" s="136"/>
      <c r="F12" s="136"/>
      <c r="G12" s="143"/>
    </row>
    <row r="13" spans="2:24" ht="18" customHeight="1">
      <c r="B13" s="144"/>
      <c r="C13" s="144"/>
      <c r="D13" s="126"/>
      <c r="E13" s="126"/>
      <c r="F13" s="126"/>
    </row>
    <row r="14" spans="2:24" ht="84" customHeight="1">
      <c r="B14" s="145" t="s">
        <v>56</v>
      </c>
      <c r="C14" s="145" t="s">
        <v>35</v>
      </c>
      <c r="D14" s="145" t="s">
        <v>36</v>
      </c>
      <c r="E14" s="145" t="s">
        <v>37</v>
      </c>
      <c r="F14" s="684" t="s">
        <v>38</v>
      </c>
      <c r="G14" s="685"/>
      <c r="H14" s="145" t="s">
        <v>39</v>
      </c>
      <c r="J14" s="187"/>
    </row>
    <row r="15" spans="2:24" ht="30">
      <c r="B15" s="146" t="s">
        <v>60</v>
      </c>
      <c r="C15" s="342" t="e">
        <f>IF(AND($R23&gt;=1,$R23&lt;2),"P","")</f>
        <v>#DIV/0!</v>
      </c>
      <c r="D15" s="342" t="e">
        <f>IF(AND($R23&gt;=2,$R23&lt;3),"P","")</f>
        <v>#DIV/0!</v>
      </c>
      <c r="E15" s="342" t="e">
        <f>IF(AND($R23&gt;=3,$R23&lt;4),"P","")</f>
        <v>#DIV/0!</v>
      </c>
      <c r="F15" s="686" t="e">
        <f>IF(AND($R23&gt;=4,$R23&lt;5),"P","")</f>
        <v>#DIV/0!</v>
      </c>
      <c r="G15" s="686"/>
      <c r="H15" s="342" t="e">
        <f>IF($R23=5,"P","")</f>
        <v>#DIV/0!</v>
      </c>
      <c r="I15" s="153"/>
      <c r="J15" s="188"/>
    </row>
    <row r="19" spans="2:20">
      <c r="B19" s="680" t="s">
        <v>59</v>
      </c>
      <c r="C19" s="732"/>
      <c r="D19" s="681" t="s">
        <v>177</v>
      </c>
      <c r="E19" s="681"/>
      <c r="F19" s="681"/>
      <c r="G19" s="681"/>
      <c r="H19" s="681"/>
      <c r="I19" s="681"/>
      <c r="J19" s="681"/>
      <c r="K19" s="681"/>
      <c r="L19" s="681"/>
      <c r="M19" s="681"/>
      <c r="N19" s="681"/>
      <c r="O19" s="681"/>
      <c r="P19" s="681"/>
      <c r="Q19" s="681"/>
      <c r="R19" s="681"/>
      <c r="S19" s="681"/>
      <c r="T19" s="681"/>
    </row>
    <row r="20" spans="2:20" ht="28" customHeight="1">
      <c r="B20" s="662" t="s">
        <v>28</v>
      </c>
      <c r="C20" s="726"/>
      <c r="D20" s="662" t="s">
        <v>124</v>
      </c>
      <c r="E20" s="729"/>
      <c r="F20" s="729"/>
      <c r="G20" s="726"/>
      <c r="H20" s="662" t="s">
        <v>125</v>
      </c>
      <c r="I20" s="726"/>
      <c r="J20" s="682" t="s">
        <v>202</v>
      </c>
      <c r="K20" s="662" t="s">
        <v>123</v>
      </c>
      <c r="L20" s="663" t="s">
        <v>347</v>
      </c>
      <c r="M20" s="731"/>
      <c r="N20" s="663" t="s">
        <v>349</v>
      </c>
      <c r="O20" s="731"/>
      <c r="P20" s="682" t="s">
        <v>139</v>
      </c>
      <c r="Q20" s="682" t="s">
        <v>140</v>
      </c>
      <c r="R20" s="682" t="s">
        <v>128</v>
      </c>
      <c r="S20" s="682" t="s">
        <v>52</v>
      </c>
      <c r="T20" s="682" t="s">
        <v>53</v>
      </c>
    </row>
    <row r="21" spans="2:20" s="360" customFormat="1" ht="23.25" customHeight="1">
      <c r="B21" s="727"/>
      <c r="C21" s="728"/>
      <c r="D21" s="727"/>
      <c r="E21" s="730"/>
      <c r="F21" s="730"/>
      <c r="G21" s="728"/>
      <c r="H21" s="727"/>
      <c r="I21" s="728"/>
      <c r="J21" s="687"/>
      <c r="K21" s="727"/>
      <c r="L21" s="148" t="s">
        <v>126</v>
      </c>
      <c r="M21" s="349" t="s">
        <v>127</v>
      </c>
      <c r="N21" s="148" t="s">
        <v>126</v>
      </c>
      <c r="O21" s="349" t="s">
        <v>127</v>
      </c>
      <c r="P21" s="687"/>
      <c r="Q21" s="687"/>
      <c r="R21" s="687"/>
      <c r="S21" s="687"/>
      <c r="T21" s="687"/>
    </row>
    <row r="22" spans="2:20" ht="38.5" customHeight="1">
      <c r="B22" s="683" t="s">
        <v>46</v>
      </c>
      <c r="C22" s="725"/>
      <c r="D22" s="683" t="s">
        <v>135</v>
      </c>
      <c r="E22" s="733"/>
      <c r="F22" s="733"/>
      <c r="G22" s="725"/>
      <c r="H22" s="683" t="s">
        <v>136</v>
      </c>
      <c r="I22" s="725"/>
      <c r="J22" s="340" t="s">
        <v>203</v>
      </c>
      <c r="K22" s="340" t="s">
        <v>138</v>
      </c>
      <c r="L22" s="679" t="s">
        <v>368</v>
      </c>
      <c r="M22" s="679"/>
      <c r="N22" s="679" t="s">
        <v>137</v>
      </c>
      <c r="O22" s="679"/>
      <c r="P22" s="340" t="s">
        <v>142</v>
      </c>
      <c r="Q22" s="340" t="s">
        <v>180</v>
      </c>
      <c r="R22" s="340" t="s">
        <v>143</v>
      </c>
      <c r="S22" s="340" t="s">
        <v>144</v>
      </c>
      <c r="T22" s="340" t="s">
        <v>145</v>
      </c>
    </row>
    <row r="23" spans="2:20" ht="28.5" customHeight="1">
      <c r="B23" s="674" t="s">
        <v>57</v>
      </c>
      <c r="C23" s="675"/>
      <c r="D23" s="691" t="s">
        <v>963</v>
      </c>
      <c r="E23" s="692"/>
      <c r="F23" s="692"/>
      <c r="G23" s="693"/>
      <c r="H23" s="691" t="s">
        <v>129</v>
      </c>
      <c r="I23" s="693"/>
      <c r="J23" s="688" t="s">
        <v>207</v>
      </c>
      <c r="K23" s="351" t="s">
        <v>173</v>
      </c>
      <c r="L23" s="664" t="s">
        <v>173</v>
      </c>
      <c r="M23" s="745"/>
      <c r="N23" s="664" t="s">
        <v>173</v>
      </c>
      <c r="O23" s="745"/>
      <c r="P23" s="351" t="s">
        <v>173</v>
      </c>
      <c r="Q23" s="666" t="e">
        <f>IF(AND(K24="",N24="",K26="",N26="",K28="",N28=""),"",IF(AND(P24=5,O24,5,P26=5,O26=5,P28=5,O28=5),5,IF(OR(P24-O24&gt;1,P26-O26&gt;1,P28-O28&gt;1),4,IF(OR(P24-O24=1,P26-O26=1,P28-O28=1),3,IF(OR(P24-O24&gt;=0,P26-O26&gt;=0,P28-O28&gt;=0),2,IF(OR(P24-O24&lt;0,P26-O26&lt;0,P28-O28&lt;0),1,""))))))</f>
        <v>#DIV/0!</v>
      </c>
      <c r="R23" s="749" t="e">
        <f>AVERAGE(MIN(P24,P26,P28),Q23)</f>
        <v>#DIV/0!</v>
      </c>
      <c r="S23" s="713"/>
      <c r="T23" s="713"/>
    </row>
    <row r="24" spans="2:20" ht="35.25" customHeight="1">
      <c r="B24" s="676"/>
      <c r="C24" s="677"/>
      <c r="D24" s="694"/>
      <c r="E24" s="695"/>
      <c r="F24" s="695"/>
      <c r="G24" s="696"/>
      <c r="H24" s="694"/>
      <c r="I24" s="696"/>
      <c r="J24" s="689"/>
      <c r="K24" s="190">
        <f>'Data Sheet Layanan'!D20</f>
        <v>0</v>
      </c>
      <c r="L24" s="190" t="str">
        <f>IF('Data Sheet Layanan'!E20="","",'Data Sheet Layanan'!E20)</f>
        <v/>
      </c>
      <c r="M24" s="336" t="str">
        <f>IF(L24="","",IF(L24&gt;=E28,5,IF(AND(L24&lt;E28,L24&gt;E28-(E28*0.2)),4,IF(AND(L24&lt;E28,L24&gt;E28-(E28*0.4)),3,IF(AND(L24&lt;E28,L24&gt;E28-(E28*0.6)),2,1)))))</f>
        <v/>
      </c>
      <c r="N24" s="190" t="str">
        <f>IF('Data Sheet Layanan'!F20="","",'Data Sheet Layanan'!F20)</f>
        <v/>
      </c>
      <c r="O24" s="336" t="str">
        <f>IF(N24="","",IF(N24&gt;=E28,5,IF(AND(N24&lt;E28,N24&gt;E28-(E28*0.2)),4,IF(AND(N24&lt;E28,N24&gt;E28-(E28*0.4)),3,IF(AND(N24&lt;E28,N24&gt;E28-(E28*0.6)),2,1)))))</f>
        <v/>
      </c>
      <c r="P24" s="336">
        <f>IFERROR(IF(K24=0,1,IF(K24&gt;=1,5,0)),"")</f>
        <v>1</v>
      </c>
      <c r="Q24" s="667"/>
      <c r="R24" s="750"/>
      <c r="S24" s="714"/>
      <c r="T24" s="714"/>
    </row>
    <row r="25" spans="2:20" ht="58.5" customHeight="1">
      <c r="B25" s="672" t="s">
        <v>159</v>
      </c>
      <c r="C25" s="672"/>
      <c r="D25" s="673" t="s">
        <v>960</v>
      </c>
      <c r="E25" s="673"/>
      <c r="F25" s="673"/>
      <c r="G25" s="672"/>
      <c r="H25" s="673" t="s">
        <v>130</v>
      </c>
      <c r="I25" s="673"/>
      <c r="J25" s="689"/>
      <c r="K25" s="351" t="s">
        <v>174</v>
      </c>
      <c r="L25" s="647" t="s">
        <v>174</v>
      </c>
      <c r="M25" s="649"/>
      <c r="N25" s="647" t="s">
        <v>174</v>
      </c>
      <c r="O25" s="649"/>
      <c r="P25" s="351" t="s">
        <v>174</v>
      </c>
      <c r="Q25" s="667"/>
      <c r="R25" s="750"/>
      <c r="S25" s="714"/>
      <c r="T25" s="714"/>
    </row>
    <row r="26" spans="2:20" ht="58" customHeight="1">
      <c r="B26" s="672" t="s">
        <v>62</v>
      </c>
      <c r="C26" s="672"/>
      <c r="D26" s="673" t="s">
        <v>961</v>
      </c>
      <c r="E26" s="673"/>
      <c r="F26" s="673"/>
      <c r="G26" s="672"/>
      <c r="H26" s="673" t="s">
        <v>131</v>
      </c>
      <c r="I26" s="673"/>
      <c r="J26" s="689"/>
      <c r="K26" s="357" t="e">
        <f>'Data Sheet Layanan'!D22/'Data Sheet Layanan'!D21</f>
        <v>#DIV/0!</v>
      </c>
      <c r="L26" s="357" t="str">
        <f>IFERROR('Data Sheet Layanan'!E22/'Data Sheet Layanan'!E21,"")</f>
        <v/>
      </c>
      <c r="M26" s="336" t="str">
        <f>IF(L26="","",IF(L26&gt;=E29,5,IF(AND(L26&lt;E29,L26&gt;E29-(E29*0.2)),4,IF(AND(L26&lt;E29,L26&gt;E29-(E29*0.4)),3,IF(AND(L26&lt;E29,L26&gt;E29-(E29*0.6)),2,1)))))</f>
        <v/>
      </c>
      <c r="N26" s="357" t="str">
        <f>IFERROR('Data Sheet Layanan'!F22/'Data Sheet Layanan'!F21,"")</f>
        <v/>
      </c>
      <c r="O26" s="336" t="str">
        <f>IF(N26="","",IF(N26&gt;=E29,5,IF(AND(N26&lt;E29,N26&gt;E29-(E29*0.2)),4,IF(AND(N26&lt;E29,N26&gt;E29-(E29*0.4)),3,IF(AND(N26&lt;E29,N26&gt;E29-(E29*0.6)),2,1)))))</f>
        <v/>
      </c>
      <c r="P26" s="191" t="str">
        <f>IFERROR(IF(K26=0,0,IF(K26&gt;=E29,5,IF(K26&gt;70%,4,IF(K26&gt;40%,3,IF(K26&gt;20%,2,1))))),"")</f>
        <v/>
      </c>
      <c r="Q26" s="667"/>
      <c r="R26" s="750"/>
      <c r="S26" s="714"/>
      <c r="T26" s="714"/>
    </row>
    <row r="27" spans="2:20" ht="61.5" customHeight="1">
      <c r="B27" s="672" t="s">
        <v>63</v>
      </c>
      <c r="C27" s="672"/>
      <c r="D27" s="673" t="s">
        <v>962</v>
      </c>
      <c r="E27" s="673"/>
      <c r="F27" s="688"/>
      <c r="G27" s="672"/>
      <c r="H27" s="673" t="s">
        <v>132</v>
      </c>
      <c r="I27" s="673"/>
      <c r="J27" s="689"/>
      <c r="K27" s="351" t="s">
        <v>175</v>
      </c>
      <c r="L27" s="647" t="s">
        <v>175</v>
      </c>
      <c r="M27" s="649"/>
      <c r="N27" s="647" t="s">
        <v>175</v>
      </c>
      <c r="O27" s="649"/>
      <c r="P27" s="351" t="s">
        <v>175</v>
      </c>
      <c r="Q27" s="667"/>
      <c r="R27" s="750"/>
      <c r="S27" s="714"/>
      <c r="T27" s="714"/>
    </row>
    <row r="28" spans="2:20" ht="30" customHeight="1">
      <c r="B28" s="674" t="s">
        <v>64</v>
      </c>
      <c r="C28" s="675"/>
      <c r="D28" s="339" t="s">
        <v>173</v>
      </c>
      <c r="E28" s="754">
        <v>1</v>
      </c>
      <c r="F28" s="706"/>
      <c r="G28" s="699"/>
      <c r="H28" s="691" t="s">
        <v>133</v>
      </c>
      <c r="I28" s="693"/>
      <c r="J28" s="689"/>
      <c r="K28" s="757" t="e">
        <f>'Data Sheet Layanan'!D23/'Data Sheet Layanan'!D22</f>
        <v>#DIV/0!</v>
      </c>
      <c r="L28" s="757" t="str">
        <f>IFERROR('Data Sheet Layanan'!E23/'Data Sheet Layanan'!E22,"")</f>
        <v/>
      </c>
      <c r="M28" s="760" t="str">
        <f>IF(L28="","",IF(L28&gt;=E30,5,IF(AND(L28&lt;E30,L28&gt;E30-(E30*0.2)),4,IF(AND(L28&lt;E30,L28&gt;E30-(E30*0.4)),3,IF(AND(L28&lt;E30,L28&gt;E30-(E30*0.6)),2,1)))))</f>
        <v/>
      </c>
      <c r="N28" s="757" t="str">
        <f>IFERROR('Data Sheet Layanan'!F23/'Data Sheet Layanan'!F22,"")</f>
        <v/>
      </c>
      <c r="O28" s="760" t="str">
        <f>IF(N28="","",IF(N28&gt;=E30,5,IF(AND(N28&lt;E30,N28&gt;E30-(E30*0.2)),4,IF(AND(N28&lt;E30,N28&gt;E30-(E30*0.4)),3,IF(AND(N28&lt;E30,N28&gt;E30-(E30*0.6)),2,1)))))</f>
        <v/>
      </c>
      <c r="P28" s="760" t="str">
        <f>IFERROR(IF(K28=0,0,IF(K28&gt;=E30,5,IF(K28&gt;70%,4,IF(K28&gt;40%,3,IF(K28&gt;20%,2,1))))),"")</f>
        <v/>
      </c>
      <c r="Q28" s="667"/>
      <c r="R28" s="750"/>
      <c r="S28" s="714"/>
      <c r="T28" s="714"/>
    </row>
    <row r="29" spans="2:20" ht="23.5" customHeight="1">
      <c r="B29" s="752"/>
      <c r="C29" s="753"/>
      <c r="D29" s="339" t="s">
        <v>174</v>
      </c>
      <c r="E29" s="763">
        <v>0.9</v>
      </c>
      <c r="F29" s="764"/>
      <c r="G29" s="765"/>
      <c r="H29" s="755"/>
      <c r="I29" s="756"/>
      <c r="J29" s="689"/>
      <c r="K29" s="758"/>
      <c r="L29" s="758"/>
      <c r="M29" s="761"/>
      <c r="N29" s="758"/>
      <c r="O29" s="761"/>
      <c r="P29" s="761">
        <f t="shared" ref="P29:P30" si="0">IF(K29=0,0,IF(K29&gt;=E32,5,IF(AND(K29&lt;E32,K29&gt;E32-(E32*0.2)),4,IF(AND(K29&lt;E32,K29&gt;E32-(E32*0.4)),3,IF(AND(K29&lt;E32,K29&gt;E32-(E32*0.6)),2,1)))))</f>
        <v>0</v>
      </c>
      <c r="Q29" s="667"/>
      <c r="R29" s="750"/>
      <c r="S29" s="714"/>
      <c r="T29" s="714"/>
    </row>
    <row r="30" spans="2:20" ht="22" customHeight="1">
      <c r="B30" s="676"/>
      <c r="C30" s="677"/>
      <c r="D30" s="359" t="s">
        <v>175</v>
      </c>
      <c r="E30" s="763">
        <v>0.9</v>
      </c>
      <c r="F30" s="764"/>
      <c r="G30" s="765"/>
      <c r="H30" s="694"/>
      <c r="I30" s="696"/>
      <c r="J30" s="690"/>
      <c r="K30" s="759"/>
      <c r="L30" s="759"/>
      <c r="M30" s="762"/>
      <c r="N30" s="759"/>
      <c r="O30" s="762"/>
      <c r="P30" s="762">
        <f t="shared" si="0"/>
        <v>0</v>
      </c>
      <c r="Q30" s="668"/>
      <c r="R30" s="751"/>
      <c r="S30" s="715"/>
      <c r="T30" s="715"/>
    </row>
  </sheetData>
  <mergeCells count="62">
    <mergeCell ref="L27:M27"/>
    <mergeCell ref="L28:L30"/>
    <mergeCell ref="M28:M30"/>
    <mergeCell ref="B1:X1"/>
    <mergeCell ref="F14:G14"/>
    <mergeCell ref="F15:G15"/>
    <mergeCell ref="B19:C19"/>
    <mergeCell ref="D19:T19"/>
    <mergeCell ref="D4:E4"/>
    <mergeCell ref="D5:E5"/>
    <mergeCell ref="J5:K5"/>
    <mergeCell ref="J6:K6"/>
    <mergeCell ref="J7:K7"/>
    <mergeCell ref="J8:K9"/>
    <mergeCell ref="Q20:Q21"/>
    <mergeCell ref="R20:R21"/>
    <mergeCell ref="S20:S21"/>
    <mergeCell ref="T20:T21"/>
    <mergeCell ref="B22:C22"/>
    <mergeCell ref="D22:G22"/>
    <mergeCell ref="H22:I22"/>
    <mergeCell ref="N22:O22"/>
    <mergeCell ref="B20:C21"/>
    <mergeCell ref="D20:G21"/>
    <mergeCell ref="H20:I21"/>
    <mergeCell ref="K20:K21"/>
    <mergeCell ref="N20:O20"/>
    <mergeCell ref="J20:J21"/>
    <mergeCell ref="L20:M20"/>
    <mergeCell ref="L22:M22"/>
    <mergeCell ref="D26:G26"/>
    <mergeCell ref="H26:I26"/>
    <mergeCell ref="B27:C27"/>
    <mergeCell ref="D27:G27"/>
    <mergeCell ref="P20:P21"/>
    <mergeCell ref="J23:J30"/>
    <mergeCell ref="B23:C24"/>
    <mergeCell ref="D23:G24"/>
    <mergeCell ref="H23:I24"/>
    <mergeCell ref="E29:G29"/>
    <mergeCell ref="E30:G30"/>
    <mergeCell ref="H27:I27"/>
    <mergeCell ref="N27:O27"/>
    <mergeCell ref="O28:O30"/>
    <mergeCell ref="L23:M23"/>
    <mergeCell ref="L25:M25"/>
    <mergeCell ref="S23:S30"/>
    <mergeCell ref="T23:T30"/>
    <mergeCell ref="B25:C25"/>
    <mergeCell ref="D25:G25"/>
    <mergeCell ref="H25:I25"/>
    <mergeCell ref="N25:O25"/>
    <mergeCell ref="B26:C26"/>
    <mergeCell ref="N23:O23"/>
    <mergeCell ref="Q23:Q30"/>
    <mergeCell ref="R23:R30"/>
    <mergeCell ref="B28:C30"/>
    <mergeCell ref="E28:G28"/>
    <mergeCell ref="H28:I30"/>
    <mergeCell ref="K28:K30"/>
    <mergeCell ref="N28:N30"/>
    <mergeCell ref="P28:P30"/>
  </mergeCells>
  <printOptions gridLines="1"/>
  <pageMargins left="0.25" right="0.25" top="0.75" bottom="0.75" header="0.3" footer="0.3"/>
  <pageSetup paperSize="9" fitToHeight="0" orientation="landscape"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6FF2-F739-4437-8DF1-8F25129DDBAF}">
  <sheetPr>
    <tabColor theme="4" tint="0.39997558519241921"/>
  </sheetPr>
  <dimension ref="B1:X31"/>
  <sheetViews>
    <sheetView view="pageBreakPreview" zoomScale="70" zoomScaleNormal="80" zoomScaleSheetLayoutView="70" zoomScalePageLayoutView="30" workbookViewId="0">
      <selection activeCell="Q23" sqref="Q23:Q30"/>
    </sheetView>
  </sheetViews>
  <sheetFormatPr baseColWidth="10" defaultColWidth="8.83203125" defaultRowHeight="14"/>
  <cols>
    <col min="1" max="1" width="2.5" style="121" customWidth="1"/>
    <col min="2" max="2" width="11.1640625" style="121" customWidth="1"/>
    <col min="3" max="3" width="13.1640625" style="121" customWidth="1"/>
    <col min="4" max="4" width="12" style="121" customWidth="1"/>
    <col min="5" max="5" width="12.5" style="121" customWidth="1"/>
    <col min="6" max="6" width="1.5" style="121" bestFit="1" customWidth="1"/>
    <col min="7" max="7" width="11.5" style="121" customWidth="1"/>
    <col min="8" max="8" width="13.33203125" style="121" customWidth="1"/>
    <col min="9" max="9" width="11.6640625" style="121" customWidth="1"/>
    <col min="10" max="11" width="18.5" style="121" customWidth="1"/>
    <col min="12" max="12" width="16.83203125" style="121" bestFit="1" customWidth="1"/>
    <col min="13" max="13" width="12.5" style="121" customWidth="1"/>
    <col min="14" max="14" width="16.83203125" style="121" bestFit="1" customWidth="1"/>
    <col min="15" max="15" width="12.83203125" style="121" customWidth="1"/>
    <col min="16" max="16" width="17.83203125" style="121" customWidth="1"/>
    <col min="17" max="17" width="17.33203125" style="121" customWidth="1"/>
    <col min="18" max="18" width="18.33203125" style="121" customWidth="1"/>
    <col min="19" max="19" width="25.5" style="121" customWidth="1"/>
    <col min="20" max="20" width="29" style="121" customWidth="1"/>
    <col min="21" max="21" width="4.6640625" style="121" customWidth="1"/>
    <col min="22" max="23" width="15.5" style="121" customWidth="1"/>
    <col min="24" max="24" width="25.1640625" style="121" customWidth="1"/>
    <col min="25" max="16384" width="8.83203125" style="121"/>
  </cols>
  <sheetData>
    <row r="1" spans="2:24" ht="14.5" customHeight="1">
      <c r="B1" s="601" t="s">
        <v>371</v>
      </c>
      <c r="C1" s="601"/>
      <c r="D1" s="601"/>
      <c r="E1" s="601"/>
      <c r="F1" s="601"/>
      <c r="G1" s="601"/>
      <c r="H1" s="601"/>
      <c r="I1" s="601"/>
      <c r="J1" s="601"/>
      <c r="K1" s="601"/>
      <c r="L1" s="601"/>
      <c r="M1" s="601"/>
      <c r="N1" s="601"/>
      <c r="O1" s="601"/>
      <c r="P1" s="601"/>
      <c r="Q1" s="601"/>
      <c r="R1" s="601"/>
      <c r="S1" s="601"/>
      <c r="T1" s="601"/>
      <c r="U1" s="601"/>
      <c r="V1" s="601"/>
      <c r="W1" s="601"/>
      <c r="X1" s="601"/>
    </row>
    <row r="2" spans="2:24" ht="60.75" customHeight="1">
      <c r="D2" s="153"/>
      <c r="E2" s="153"/>
      <c r="F2" s="153"/>
    </row>
    <row r="3" spans="2:24" ht="47.25" customHeight="1">
      <c r="B3" s="123" t="s">
        <v>50</v>
      </c>
      <c r="C3" s="123"/>
    </row>
    <row r="4" spans="2:24" ht="18" customHeight="1">
      <c r="B4" s="171" t="s">
        <v>214</v>
      </c>
      <c r="C4" s="172"/>
      <c r="D4" s="602" t="str">
        <f>'Dashboard Penilaian Maturitas'!F5</f>
        <v>[DUMMY]</v>
      </c>
      <c r="E4" s="604"/>
      <c r="F4" s="173"/>
      <c r="G4" s="173"/>
      <c r="H4" s="173"/>
      <c r="I4" s="173"/>
      <c r="J4" s="173"/>
      <c r="K4" s="173"/>
    </row>
    <row r="5" spans="2:24" ht="18" customHeight="1">
      <c r="B5" s="171" t="s">
        <v>213</v>
      </c>
      <c r="C5" s="172"/>
      <c r="D5" s="602" t="str">
        <f>'Dashboard Penilaian Maturitas'!F7</f>
        <v>Kesehatan</v>
      </c>
      <c r="E5" s="604"/>
      <c r="F5" s="173"/>
      <c r="G5" s="173"/>
      <c r="H5" s="174" t="s">
        <v>215</v>
      </c>
      <c r="I5" s="175"/>
      <c r="J5" s="602" t="str">
        <f>'Dashboard Penilaian Maturitas'!P7</f>
        <v>Rumah Sakit</v>
      </c>
      <c r="K5" s="604"/>
    </row>
    <row r="6" spans="2:24" ht="18" customHeight="1">
      <c r="B6" s="171" t="s">
        <v>18</v>
      </c>
      <c r="C6" s="175"/>
      <c r="D6" s="129"/>
      <c r="E6" s="130"/>
      <c r="F6" s="176"/>
      <c r="G6" s="176"/>
      <c r="H6" s="174" t="s">
        <v>22</v>
      </c>
      <c r="I6" s="175"/>
      <c r="J6" s="704"/>
      <c r="K6" s="705"/>
    </row>
    <row r="7" spans="2:24" ht="18" customHeight="1">
      <c r="B7" s="171" t="s">
        <v>34</v>
      </c>
      <c r="C7" s="177"/>
      <c r="D7" s="129"/>
      <c r="E7" s="130"/>
      <c r="F7" s="176"/>
      <c r="G7" s="176"/>
      <c r="H7" s="171" t="s">
        <v>20</v>
      </c>
      <c r="I7" s="175"/>
      <c r="J7" s="704"/>
      <c r="K7" s="705"/>
    </row>
    <row r="8" spans="2:24" ht="18" customHeight="1">
      <c r="B8" s="171" t="s">
        <v>20</v>
      </c>
      <c r="C8" s="177"/>
      <c r="D8" s="129"/>
      <c r="E8" s="130"/>
      <c r="F8" s="176"/>
      <c r="G8" s="176"/>
      <c r="H8" s="178" t="s">
        <v>23</v>
      </c>
      <c r="I8" s="179"/>
      <c r="J8" s="700"/>
      <c r="K8" s="701"/>
    </row>
    <row r="9" spans="2:24" ht="18" customHeight="1">
      <c r="B9" s="180" t="s">
        <v>21</v>
      </c>
      <c r="C9" s="181"/>
      <c r="D9" s="136"/>
      <c r="E9" s="137"/>
      <c r="F9" s="176"/>
      <c r="G9" s="176"/>
      <c r="H9" s="182"/>
      <c r="I9" s="183"/>
      <c r="J9" s="702"/>
      <c r="K9" s="703"/>
    </row>
    <row r="10" spans="2:24" ht="18" customHeight="1">
      <c r="B10" s="123"/>
      <c r="C10" s="123"/>
    </row>
    <row r="11" spans="2:24" ht="18" customHeight="1">
      <c r="B11" s="124" t="s">
        <v>58</v>
      </c>
      <c r="C11" s="131"/>
      <c r="D11" s="129" t="s">
        <v>324</v>
      </c>
      <c r="E11" s="129"/>
      <c r="F11" s="129"/>
      <c r="G11" s="140"/>
      <c r="H11" s="141"/>
    </row>
    <row r="12" spans="2:24" ht="18" customHeight="1">
      <c r="B12" s="134" t="s">
        <v>56</v>
      </c>
      <c r="C12" s="135"/>
      <c r="D12" s="136" t="s">
        <v>327</v>
      </c>
      <c r="E12" s="136"/>
      <c r="F12" s="136"/>
      <c r="G12" s="142"/>
      <c r="H12" s="143"/>
    </row>
    <row r="13" spans="2:24" ht="18" customHeight="1">
      <c r="B13" s="144"/>
      <c r="C13" s="144"/>
      <c r="D13" s="126"/>
      <c r="E13" s="126"/>
      <c r="F13" s="126"/>
    </row>
    <row r="14" spans="2:24" ht="84" customHeight="1">
      <c r="B14" s="145" t="s">
        <v>56</v>
      </c>
      <c r="C14" s="145" t="s">
        <v>35</v>
      </c>
      <c r="D14" s="145" t="s">
        <v>36</v>
      </c>
      <c r="E14" s="145" t="s">
        <v>37</v>
      </c>
      <c r="F14" s="684" t="s">
        <v>38</v>
      </c>
      <c r="G14" s="685"/>
      <c r="H14" s="145" t="s">
        <v>39</v>
      </c>
      <c r="J14" s="187"/>
    </row>
    <row r="15" spans="2:24" ht="30">
      <c r="B15" s="146" t="s">
        <v>60</v>
      </c>
      <c r="C15" s="342" t="e">
        <f>IF(AND($R23&gt;=1,$R23&lt;=2),"P","")</f>
        <v>#VALUE!</v>
      </c>
      <c r="D15" s="342" t="e">
        <f>IF(AND($R23&gt;=2,$R23&lt;3),"P","")</f>
        <v>#VALUE!</v>
      </c>
      <c r="E15" s="342" t="e">
        <f>IF(AND($R23&gt;=3,$R23&lt;4),"P","")</f>
        <v>#VALUE!</v>
      </c>
      <c r="F15" s="686" t="e">
        <f>IF(AND($R23&gt;=4,$R23&lt;5),"P","")</f>
        <v>#VALUE!</v>
      </c>
      <c r="G15" s="686"/>
      <c r="H15" s="342" t="e">
        <f>IF($R23=5,"P","")</f>
        <v>#VALUE!</v>
      </c>
      <c r="I15" s="153"/>
      <c r="J15" s="188"/>
    </row>
    <row r="19" spans="2:20">
      <c r="B19" s="680" t="s">
        <v>59</v>
      </c>
      <c r="C19" s="732"/>
      <c r="D19" s="681" t="s">
        <v>171</v>
      </c>
      <c r="E19" s="681"/>
      <c r="F19" s="681"/>
      <c r="G19" s="681"/>
      <c r="H19" s="681"/>
      <c r="I19" s="681"/>
      <c r="J19" s="681"/>
      <c r="K19" s="681"/>
      <c r="L19" s="681"/>
      <c r="M19" s="681"/>
      <c r="N19" s="681"/>
      <c r="O19" s="681"/>
      <c r="P19" s="681"/>
      <c r="Q19" s="681"/>
      <c r="R19" s="681"/>
      <c r="S19" s="681"/>
      <c r="T19" s="681"/>
    </row>
    <row r="20" spans="2:20" ht="28" customHeight="1">
      <c r="B20" s="662" t="s">
        <v>28</v>
      </c>
      <c r="C20" s="726"/>
      <c r="D20" s="662" t="s">
        <v>124</v>
      </c>
      <c r="E20" s="729"/>
      <c r="F20" s="729"/>
      <c r="G20" s="726"/>
      <c r="H20" s="662" t="s">
        <v>125</v>
      </c>
      <c r="I20" s="726"/>
      <c r="J20" s="682" t="s">
        <v>202</v>
      </c>
      <c r="K20" s="662" t="s">
        <v>123</v>
      </c>
      <c r="L20" s="663" t="s">
        <v>347</v>
      </c>
      <c r="M20" s="731"/>
      <c r="N20" s="663" t="s">
        <v>349</v>
      </c>
      <c r="O20" s="731"/>
      <c r="P20" s="682" t="s">
        <v>139</v>
      </c>
      <c r="Q20" s="682" t="s">
        <v>140</v>
      </c>
      <c r="R20" s="682" t="s">
        <v>128</v>
      </c>
      <c r="S20" s="682" t="s">
        <v>52</v>
      </c>
      <c r="T20" s="682" t="s">
        <v>53</v>
      </c>
    </row>
    <row r="21" spans="2:20" s="360" customFormat="1" ht="23.25" customHeight="1">
      <c r="B21" s="727"/>
      <c r="C21" s="728"/>
      <c r="D21" s="727"/>
      <c r="E21" s="730"/>
      <c r="F21" s="730"/>
      <c r="G21" s="728"/>
      <c r="H21" s="727"/>
      <c r="I21" s="728"/>
      <c r="J21" s="687"/>
      <c r="K21" s="727"/>
      <c r="L21" s="148" t="s">
        <v>126</v>
      </c>
      <c r="M21" s="349" t="s">
        <v>127</v>
      </c>
      <c r="N21" s="148" t="s">
        <v>126</v>
      </c>
      <c r="O21" s="349" t="s">
        <v>127</v>
      </c>
      <c r="P21" s="687"/>
      <c r="Q21" s="687"/>
      <c r="R21" s="687"/>
      <c r="S21" s="687"/>
      <c r="T21" s="687"/>
    </row>
    <row r="22" spans="2:20" ht="41.5" customHeight="1">
      <c r="B22" s="683" t="s">
        <v>46</v>
      </c>
      <c r="C22" s="725"/>
      <c r="D22" s="683" t="s">
        <v>135</v>
      </c>
      <c r="E22" s="733"/>
      <c r="F22" s="733"/>
      <c r="G22" s="725"/>
      <c r="H22" s="683" t="s">
        <v>136</v>
      </c>
      <c r="I22" s="725"/>
      <c r="J22" s="340" t="s">
        <v>203</v>
      </c>
      <c r="K22" s="340" t="s">
        <v>138</v>
      </c>
      <c r="L22" s="679" t="s">
        <v>368</v>
      </c>
      <c r="M22" s="679"/>
      <c r="N22" s="679" t="s">
        <v>137</v>
      </c>
      <c r="O22" s="679"/>
      <c r="P22" s="340" t="s">
        <v>142</v>
      </c>
      <c r="Q22" s="340" t="s">
        <v>180</v>
      </c>
      <c r="R22" s="340" t="s">
        <v>143</v>
      </c>
      <c r="S22" s="340" t="s">
        <v>144</v>
      </c>
      <c r="T22" s="340" t="s">
        <v>145</v>
      </c>
    </row>
    <row r="23" spans="2:20" ht="57.5" customHeight="1">
      <c r="B23" s="674" t="s">
        <v>57</v>
      </c>
      <c r="C23" s="675"/>
      <c r="D23" s="691" t="s">
        <v>172</v>
      </c>
      <c r="E23" s="692"/>
      <c r="F23" s="692"/>
      <c r="G23" s="693"/>
      <c r="H23" s="691" t="s">
        <v>129</v>
      </c>
      <c r="I23" s="693"/>
      <c r="J23" s="688" t="s">
        <v>208</v>
      </c>
      <c r="K23" s="356" t="str">
        <f>D28</f>
        <v>Pertumbuhan rata-rata kunjungan rawat jalan</v>
      </c>
      <c r="L23" s="777" t="str">
        <f>K23</f>
        <v>Pertumbuhan rata-rata kunjungan rawat jalan</v>
      </c>
      <c r="M23" s="777"/>
      <c r="N23" s="777" t="str">
        <f>K23</f>
        <v>Pertumbuhan rata-rata kunjungan rawat jalan</v>
      </c>
      <c r="O23" s="777"/>
      <c r="P23" s="356" t="str">
        <f>D28</f>
        <v>Pertumbuhan rata-rata kunjungan rawat jalan</v>
      </c>
      <c r="Q23" s="749" t="e" cm="1">
        <f t="array" ref="Q23">_xlfn.IFS(AND(K27="",K30=""),IF(K24="","",IF(AND(P24=5,O24=5),5,(IF(P24-O24&gt;1,4,IF(P24-O24=1,3,IF(AND(P24-O24&gt;=0),2,1)))))),K30="",IF(AND(AND(N24="",O24=""),(AND(N27="",O27=""))),"",IF(AND(P24=5,O24,5,P27=5,O27=5),5,IF(OR(P24-O24&gt;1,P27-O27&gt;1),4,IF(OR(P24-O24=1,P27-O27=1),3,IF(OR(P24-O24&gt;=0,P27-O27&gt;=0),2,IF(OR(P24-O24&lt;0,P27-O27&lt;0),1,"")))))),AND(K24&lt;&gt;"",K27&lt;&gt;"",K30&lt;&gt;""),IF(AND(K24="",N24="",K27="",N27="",K30="",N30=""),"",IF(AND(P24=5,O24,5,P27=5,O27=5,P30=5,O30=5),5,IF(OR(P24-O24&gt;1,P27-O27&gt;1,P30-O30&gt;1),4,IF(OR(P24-O24=1,P27-O27=1,P30-O30=1),3,IF(OR(P24-O24&gt;=0,P27-O27&gt;=0,P30-O30&gt;=0),2,IF(OR(P24-O24&lt;0,P27-O27&lt;0,P30-O30&lt;0),1,"")))))))</f>
        <v>#VALUE!</v>
      </c>
      <c r="R23" s="749" t="e">
        <f>IFERROR(AVERAGE(AVERAGE(P24,P27,P30),Q23),AVERAGE(AVERAGE(P24,P27),Q23))</f>
        <v>#VALUE!</v>
      </c>
      <c r="S23" s="713"/>
      <c r="T23" s="713"/>
    </row>
    <row r="24" spans="2:20" ht="55" customHeight="1">
      <c r="B24" s="676"/>
      <c r="C24" s="677"/>
      <c r="D24" s="694"/>
      <c r="E24" s="695"/>
      <c r="F24" s="695"/>
      <c r="G24" s="696"/>
      <c r="H24" s="694"/>
      <c r="I24" s="696"/>
      <c r="J24" s="689"/>
      <c r="K24" s="741">
        <f>'Data Sheet Layanan'!K13</f>
        <v>0</v>
      </c>
      <c r="L24" s="741" t="str">
        <f>IF('Data Sheet Layanan'!L13=0,"",'Data Sheet Layanan'!L13)</f>
        <v/>
      </c>
      <c r="M24" s="778" t="str">
        <f>IF(L24="","",IF(L24&gt;=E28,5,IF(AND(L24&lt;E28,L24&gt;E28-(E28*0.2)),4,IF(AND(L24&lt;E28,L24&gt;E28-(E28*0.4)),3,IF(AND(L24&lt;E28,L24&gt;E28-(E28*0.6)),2,1)))))</f>
        <v/>
      </c>
      <c r="N24" s="780" t="str">
        <f>IF('Data Sheet Layanan'!M13=0,"",'Data Sheet Layanan'!M13)</f>
        <v/>
      </c>
      <c r="O24" s="778" t="str">
        <f>IF(N24="","",IF(N24&gt;=E28,5,IF(AND(N24&lt;E28,N24&gt;E28-(E28*0.2)),4,IF(AND(N24&lt;E28,N24&gt;E28-(E28*0.4)),3,IF(AND(N24&lt;E28,N24&gt;E28-(E28*0.6)),2,1)))))</f>
        <v/>
      </c>
      <c r="P24" s="778">
        <f>IFERROR(IF(K24=0,0,IF(K24&gt;=E28,5,IF(AND(K24&lt;E28,K24&gt;E28-(E28*0.2)),4,IF(AND(K24&lt;E28,K24&gt;E28-(E28*0.4)),3,IF(AND(K24&lt;E28,K24&gt;E28-(E28*0.6)),2,1))))),1)</f>
        <v>0</v>
      </c>
      <c r="Q24" s="750"/>
      <c r="R24" s="750"/>
      <c r="S24" s="714"/>
      <c r="T24" s="714"/>
    </row>
    <row r="25" spans="2:20" ht="33.5" customHeight="1">
      <c r="B25" s="672" t="s">
        <v>159</v>
      </c>
      <c r="C25" s="672"/>
      <c r="D25" s="673" t="s">
        <v>956</v>
      </c>
      <c r="E25" s="673"/>
      <c r="F25" s="673"/>
      <c r="G25" s="672"/>
      <c r="H25" s="673" t="s">
        <v>130</v>
      </c>
      <c r="I25" s="673"/>
      <c r="J25" s="689"/>
      <c r="K25" s="743"/>
      <c r="L25" s="743"/>
      <c r="M25" s="779"/>
      <c r="N25" s="780"/>
      <c r="O25" s="779"/>
      <c r="P25" s="779"/>
      <c r="Q25" s="750"/>
      <c r="R25" s="750"/>
      <c r="S25" s="714"/>
      <c r="T25" s="714"/>
    </row>
    <row r="26" spans="2:20" ht="44.5" customHeight="1">
      <c r="B26" s="672" t="s">
        <v>62</v>
      </c>
      <c r="C26" s="672"/>
      <c r="D26" s="673" t="s">
        <v>957</v>
      </c>
      <c r="E26" s="673"/>
      <c r="F26" s="673"/>
      <c r="G26" s="672"/>
      <c r="H26" s="673" t="s">
        <v>131</v>
      </c>
      <c r="I26" s="673"/>
      <c r="J26" s="689"/>
      <c r="K26" s="354" t="str">
        <f>D29</f>
        <v>Pertumbuhan rata-rata kunjungan rawat darurat</v>
      </c>
      <c r="L26" s="768" t="str">
        <f>K26</f>
        <v>Pertumbuhan rata-rata kunjungan rawat darurat</v>
      </c>
      <c r="M26" s="768"/>
      <c r="N26" s="768" t="str">
        <f>K26</f>
        <v>Pertumbuhan rata-rata kunjungan rawat darurat</v>
      </c>
      <c r="O26" s="768"/>
      <c r="P26" s="354" t="str">
        <f>D29</f>
        <v>Pertumbuhan rata-rata kunjungan rawat darurat</v>
      </c>
      <c r="Q26" s="750"/>
      <c r="R26" s="750"/>
      <c r="S26" s="714"/>
      <c r="T26" s="714"/>
    </row>
    <row r="27" spans="2:20" ht="37.5" customHeight="1">
      <c r="B27" s="672" t="s">
        <v>63</v>
      </c>
      <c r="C27" s="672"/>
      <c r="D27" s="673" t="s">
        <v>958</v>
      </c>
      <c r="E27" s="673"/>
      <c r="F27" s="673"/>
      <c r="G27" s="672"/>
      <c r="H27" s="673" t="s">
        <v>132</v>
      </c>
      <c r="I27" s="673"/>
      <c r="J27" s="689"/>
      <c r="K27" s="769" t="str">
        <f>IF(D29="","",IF('Data Sheet Layanan'!K14=0,"",'Data Sheet Layanan'!K14))</f>
        <v/>
      </c>
      <c r="L27" s="769" t="str">
        <f>IF(D29="","",IF('Data Sheet Layanan'!L14="","",'Data Sheet Layanan'!L14))</f>
        <v/>
      </c>
      <c r="M27" s="766" t="str">
        <f>IF(D29="","",IFERROR(IF(L27="","",IF(L27&gt;=E29,5,IF(AND(L27&lt;E29,L27&gt;E29-(E29*0.2)),4,IF(AND(L27&lt;E29,L27&gt;E29-(E29*0.4)),3,IF(AND(L27&lt;E29,L27&gt;E29-(E29*0.6)),2,1))))),""))</f>
        <v/>
      </c>
      <c r="N27" s="771" t="str">
        <f>IF(D29="","",IF('Data Sheet Layanan'!M14="","",'Data Sheet Layanan'!M14))</f>
        <v/>
      </c>
      <c r="O27" s="766" t="str">
        <f>IF(D29="","",IFERROR(IF(N27="","",IF(N27&gt;=E29,5,IF(AND(N27&lt;E29,N27&gt;E29-(E29*0.2)),4,IF(AND(N27&lt;E29,N27&gt;E29-(E29*0.4)),3,IF(AND(N27&lt;E29,N27&gt;E29-(E29*0.6)),2,1))))),""))</f>
        <v/>
      </c>
      <c r="P27" s="766" t="str">
        <f>IF(D29="","",IFERROR(IF(K27="","",IF(K27&gt;=E29,5,IF(AND(K27&lt;E29,K27&gt;E29-(E29*0.2)),4,IF(AND(K27&lt;E29,K27&gt;E29-(E29*0.4)),3,IF(AND(K27&lt;E29,K27&gt;E29-(E29*0.6)),2,1))))),""))</f>
        <v/>
      </c>
      <c r="Q27" s="750"/>
      <c r="R27" s="750"/>
      <c r="S27" s="714"/>
      <c r="T27" s="714"/>
    </row>
    <row r="28" spans="2:20" ht="56.5" customHeight="1">
      <c r="B28" s="674" t="s">
        <v>64</v>
      </c>
      <c r="C28" s="675"/>
      <c r="D28" s="189" t="str">
        <f>'Data Sheet Layanan'!H13</f>
        <v>Pertumbuhan rata-rata kunjungan rawat jalan</v>
      </c>
      <c r="E28" s="773">
        <f>'Data Sheet Layanan'!J13</f>
        <v>1.1000000000000001</v>
      </c>
      <c r="F28" s="773"/>
      <c r="G28" s="773"/>
      <c r="H28" s="673" t="s">
        <v>133</v>
      </c>
      <c r="I28" s="673"/>
      <c r="J28" s="689"/>
      <c r="K28" s="770"/>
      <c r="L28" s="770"/>
      <c r="M28" s="767"/>
      <c r="N28" s="772"/>
      <c r="O28" s="767"/>
      <c r="P28" s="767"/>
      <c r="Q28" s="750"/>
      <c r="R28" s="750"/>
      <c r="S28" s="714"/>
      <c r="T28" s="714"/>
    </row>
    <row r="29" spans="2:20" ht="41.5" customHeight="1">
      <c r="B29" s="752"/>
      <c r="C29" s="753"/>
      <c r="D29" s="290" t="str">
        <f>'Data Sheet Layanan'!H14</f>
        <v>Pertumbuhan rata-rata kunjungan rawat darurat</v>
      </c>
      <c r="E29" s="774">
        <f>'Data Sheet Layanan'!J14</f>
        <v>1.1000000000000001</v>
      </c>
      <c r="F29" s="775"/>
      <c r="G29" s="776"/>
      <c r="H29" s="673"/>
      <c r="I29" s="673"/>
      <c r="J29" s="689"/>
      <c r="K29" s="354" t="str">
        <f>$D30</f>
        <v/>
      </c>
      <c r="L29" s="768" t="str">
        <f>K29</f>
        <v/>
      </c>
      <c r="M29" s="768"/>
      <c r="N29" s="768" t="str">
        <f>L29</f>
        <v/>
      </c>
      <c r="O29" s="768"/>
      <c r="P29" s="354" t="str">
        <f>$D30</f>
        <v/>
      </c>
      <c r="Q29" s="750"/>
      <c r="R29" s="750"/>
      <c r="S29" s="714"/>
      <c r="T29" s="714"/>
    </row>
    <row r="30" spans="2:20" ht="36.5" customHeight="1">
      <c r="B30" s="676"/>
      <c r="C30" s="677"/>
      <c r="D30" s="290" t="str">
        <f>'Data Sheet Layanan'!H15</f>
        <v/>
      </c>
      <c r="E30" s="774" t="str">
        <f>'Data Sheet Layanan'!J15</f>
        <v/>
      </c>
      <c r="F30" s="775"/>
      <c r="G30" s="776"/>
      <c r="H30" s="673"/>
      <c r="I30" s="673"/>
      <c r="J30" s="690"/>
      <c r="K30" s="355" t="str">
        <f>IF(D30="","",IF('Data Sheet Layanan'!K15=0,"",'Data Sheet Layanan'!K15))</f>
        <v/>
      </c>
      <c r="L30" s="355" t="str">
        <f>IF(D30="","",IF('Data Sheet Layanan'!L15=0,"",'Data Sheet Layanan'!L15))</f>
        <v/>
      </c>
      <c r="M30" s="353" t="str">
        <f>IF(D30="","",IFERROR(IF(L30="","",IF(L30&gt;=E30,5,IF(AND(L30&lt;E30,L30&gt;E30-(E30*0.2)),4,IF(AND(L30&lt;E30,L30&gt;E30-(E30*0.4)),3,IF(AND(L30&lt;E30,L30&gt;E30-(E30*0.6)),2,1))))),""))</f>
        <v/>
      </c>
      <c r="N30" s="355" t="str">
        <f>IF(D30="","",IF('Data Sheet Layanan'!M15=0,"",'Data Sheet Layanan'!M15))</f>
        <v/>
      </c>
      <c r="O30" s="353" t="str">
        <f>IF(D30="","",IFERROR(IF(N30="","",IF(N30&gt;=E30,5,IF(AND(N30&lt;E30,N30&gt;E30-(E30*0.2)),4,IF(AND(N30&lt;E30,N30&gt;E30-(E30*0.4)),3,IF(AND(N30&lt;E30,N30&gt;E30-(E30*0.6)),2,1))))),""))</f>
        <v/>
      </c>
      <c r="P30" s="265" t="str">
        <f>IF(D30="","",IFERROR(IF(K30="","",IF(K30&gt;=E30,5,IF(AND(K30&lt;E30,K30&gt;E30-(E30*0.2)),4,IF(AND(K30&lt;E30,K30&gt;E30-(E30*0.4)),3,IF(AND(K30&lt;E30,K30&gt;E30-(E30*0.6)),2,1))))),""))</f>
        <v/>
      </c>
      <c r="Q30" s="751"/>
      <c r="R30" s="751"/>
      <c r="S30" s="715"/>
      <c r="T30" s="715"/>
    </row>
    <row r="31" spans="2:20">
      <c r="Q31" s="147"/>
    </row>
  </sheetData>
  <mergeCells count="68">
    <mergeCell ref="P20:P21"/>
    <mergeCell ref="Q20:Q21"/>
    <mergeCell ref="J20:J21"/>
    <mergeCell ref="J23:J30"/>
    <mergeCell ref="N23:O23"/>
    <mergeCell ref="P24:P25"/>
    <mergeCell ref="K24:K25"/>
    <mergeCell ref="O24:O25"/>
    <mergeCell ref="N24:N25"/>
    <mergeCell ref="N26:O26"/>
    <mergeCell ref="L20:M20"/>
    <mergeCell ref="L22:M22"/>
    <mergeCell ref="L23:M23"/>
    <mergeCell ref="L24:L25"/>
    <mergeCell ref="M24:M25"/>
    <mergeCell ref="L26:M26"/>
    <mergeCell ref="B1:X1"/>
    <mergeCell ref="F14:G14"/>
    <mergeCell ref="F15:G15"/>
    <mergeCell ref="B19:C19"/>
    <mergeCell ref="D19:T19"/>
    <mergeCell ref="D4:E4"/>
    <mergeCell ref="D5:E5"/>
    <mergeCell ref="J5:K5"/>
    <mergeCell ref="J6:K6"/>
    <mergeCell ref="J7:K7"/>
    <mergeCell ref="J8:K9"/>
    <mergeCell ref="B22:C22"/>
    <mergeCell ref="D22:G22"/>
    <mergeCell ref="H22:I22"/>
    <mergeCell ref="N22:O22"/>
    <mergeCell ref="B20:C21"/>
    <mergeCell ref="D20:G21"/>
    <mergeCell ref="H20:I21"/>
    <mergeCell ref="K20:K21"/>
    <mergeCell ref="N20:O20"/>
    <mergeCell ref="R20:R21"/>
    <mergeCell ref="S20:S21"/>
    <mergeCell ref="T20:T21"/>
    <mergeCell ref="Q23:Q30"/>
    <mergeCell ref="R23:R30"/>
    <mergeCell ref="S23:S30"/>
    <mergeCell ref="T23:T30"/>
    <mergeCell ref="B28:C30"/>
    <mergeCell ref="E28:G28"/>
    <mergeCell ref="H28:I30"/>
    <mergeCell ref="E29:G29"/>
    <mergeCell ref="H27:I27"/>
    <mergeCell ref="E30:G30"/>
    <mergeCell ref="B23:C24"/>
    <mergeCell ref="D23:G24"/>
    <mergeCell ref="H23:I24"/>
    <mergeCell ref="B27:C27"/>
    <mergeCell ref="D27:G27"/>
    <mergeCell ref="B26:C26"/>
    <mergeCell ref="D26:G26"/>
    <mergeCell ref="H26:I26"/>
    <mergeCell ref="B25:C25"/>
    <mergeCell ref="D25:G25"/>
    <mergeCell ref="H25:I25"/>
    <mergeCell ref="P27:P28"/>
    <mergeCell ref="L29:M29"/>
    <mergeCell ref="N29:O29"/>
    <mergeCell ref="K27:K28"/>
    <mergeCell ref="L27:L28"/>
    <mergeCell ref="M27:M28"/>
    <mergeCell ref="N27:N28"/>
    <mergeCell ref="O27:O28"/>
  </mergeCells>
  <conditionalFormatting sqref="K29:P30">
    <cfRule type="cellIs" dxfId="272" priority="17" operator="equal">
      <formula>""</formula>
    </cfRule>
  </conditionalFormatting>
  <conditionalFormatting sqref="D30">
    <cfRule type="cellIs" dxfId="271" priority="16" operator="equal">
      <formula>""</formula>
    </cfRule>
  </conditionalFormatting>
  <conditionalFormatting sqref="E30">
    <cfRule type="cellIs" dxfId="270" priority="15" operator="equal">
      <formula>""</formula>
    </cfRule>
  </conditionalFormatting>
  <conditionalFormatting sqref="K26">
    <cfRule type="cellIs" dxfId="269" priority="14" operator="equal">
      <formula>""</formula>
    </cfRule>
  </conditionalFormatting>
  <conditionalFormatting sqref="L26:M26">
    <cfRule type="cellIs" dxfId="268" priority="13" operator="equal">
      <formula>""</formula>
    </cfRule>
  </conditionalFormatting>
  <conditionalFormatting sqref="N26:O26">
    <cfRule type="cellIs" dxfId="267" priority="12" operator="equal">
      <formula>""</formula>
    </cfRule>
  </conditionalFormatting>
  <conditionalFormatting sqref="P26">
    <cfRule type="cellIs" dxfId="266" priority="11" operator="equal">
      <formula>""</formula>
    </cfRule>
  </conditionalFormatting>
  <conditionalFormatting sqref="E29">
    <cfRule type="cellIs" dxfId="265" priority="1" operator="equal">
      <formula>""</formula>
    </cfRule>
  </conditionalFormatting>
  <conditionalFormatting sqref="K27">
    <cfRule type="cellIs" dxfId="264" priority="8" operator="equal">
      <formula>""</formula>
    </cfRule>
  </conditionalFormatting>
  <conditionalFormatting sqref="L27">
    <cfRule type="cellIs" dxfId="263" priority="7" operator="equal">
      <formula>""</formula>
    </cfRule>
  </conditionalFormatting>
  <conditionalFormatting sqref="M27">
    <cfRule type="cellIs" dxfId="262" priority="6" operator="equal">
      <formula>""</formula>
    </cfRule>
  </conditionalFormatting>
  <conditionalFormatting sqref="N27">
    <cfRule type="cellIs" dxfId="261" priority="5" operator="equal">
      <formula>""</formula>
    </cfRule>
  </conditionalFormatting>
  <conditionalFormatting sqref="O27">
    <cfRule type="cellIs" dxfId="260" priority="4" operator="equal">
      <formula>""</formula>
    </cfRule>
  </conditionalFormatting>
  <conditionalFormatting sqref="P27">
    <cfRule type="cellIs" dxfId="259" priority="3" operator="equal">
      <formula>""</formula>
    </cfRule>
  </conditionalFormatting>
  <conditionalFormatting sqref="D29">
    <cfRule type="cellIs" dxfId="258" priority="2" operator="equal">
      <formula>""</formula>
    </cfRule>
  </conditionalFormatting>
  <printOptions gridLines="1"/>
  <pageMargins left="0.25" right="0.25" top="0.75" bottom="0.75" header="0.3" footer="0.3"/>
  <pageSetup paperSize="9" fitToHeight="0" orientation="landscape"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D7790-1CB0-4066-913B-BB95F0D312B1}">
  <sheetPr codeName="Sheet7">
    <tabColor rgb="FFD2E115"/>
  </sheetPr>
  <dimension ref="B1:O46"/>
  <sheetViews>
    <sheetView view="pageBreakPreview" topLeftCell="A2" zoomScale="55" zoomScaleNormal="80" zoomScaleSheetLayoutView="55" zoomScalePageLayoutView="30" workbookViewId="0">
      <selection activeCell="K47" sqref="K47"/>
    </sheetView>
  </sheetViews>
  <sheetFormatPr baseColWidth="10" defaultColWidth="8.83203125" defaultRowHeight="14"/>
  <cols>
    <col min="1" max="1" width="2.5" style="121" customWidth="1"/>
    <col min="2" max="9" width="15.5" style="121" customWidth="1"/>
    <col min="10" max="10" width="24.33203125" style="121" customWidth="1"/>
    <col min="11" max="12" width="15.5" style="121" customWidth="1"/>
    <col min="13" max="13" width="22.6640625" style="121" customWidth="1"/>
    <col min="14" max="15" width="25.1640625" style="121" customWidth="1"/>
    <col min="16" max="16" width="3.5" style="121" customWidth="1"/>
    <col min="17" max="16384" width="8.83203125" style="121"/>
  </cols>
  <sheetData>
    <row r="1" spans="2:14" ht="14.5" customHeight="1">
      <c r="B1" s="601" t="s">
        <v>371</v>
      </c>
      <c r="C1" s="601"/>
      <c r="D1" s="601"/>
      <c r="E1" s="601"/>
      <c r="F1" s="601"/>
      <c r="G1" s="601"/>
      <c r="H1" s="601"/>
      <c r="I1" s="601"/>
      <c r="J1" s="601"/>
      <c r="K1" s="601"/>
      <c r="L1" s="601"/>
      <c r="M1" s="601"/>
      <c r="N1" s="601"/>
    </row>
    <row r="2" spans="2:14" ht="60.75" customHeight="1">
      <c r="D2" s="122"/>
    </row>
    <row r="3" spans="2:14" ht="47.25" customHeight="1">
      <c r="B3" s="123" t="s">
        <v>50</v>
      </c>
      <c r="C3" s="123"/>
    </row>
    <row r="4" spans="2:14" ht="18" customHeight="1">
      <c r="B4" s="171" t="s">
        <v>214</v>
      </c>
      <c r="C4" s="172"/>
      <c r="D4" s="602" t="str">
        <f>'Dashboard Penilaian Maturitas'!F5</f>
        <v>[DUMMY]</v>
      </c>
      <c r="E4" s="604"/>
      <c r="F4" s="173"/>
      <c r="G4" s="173"/>
      <c r="H4" s="173"/>
      <c r="I4" s="173"/>
      <c r="J4" s="173"/>
      <c r="K4" s="173"/>
    </row>
    <row r="5" spans="2:14" ht="18" customHeight="1">
      <c r="B5" s="171" t="s">
        <v>213</v>
      </c>
      <c r="C5" s="172"/>
      <c r="D5" s="602" t="str">
        <f>'Dashboard Penilaian Maturitas'!F7</f>
        <v>Kesehatan</v>
      </c>
      <c r="E5" s="604"/>
      <c r="F5" s="173"/>
      <c r="G5" s="173"/>
      <c r="H5" s="174" t="s">
        <v>215</v>
      </c>
      <c r="I5" s="175"/>
      <c r="J5" s="602" t="str">
        <f>'Dashboard Penilaian Maturitas'!P7</f>
        <v>Rumah Sakit</v>
      </c>
      <c r="K5" s="604"/>
    </row>
    <row r="6" spans="2:14" ht="18" customHeight="1">
      <c r="B6" s="171" t="s">
        <v>18</v>
      </c>
      <c r="C6" s="175"/>
      <c r="D6" s="129"/>
      <c r="E6" s="130"/>
      <c r="F6" s="176"/>
      <c r="G6" s="176"/>
      <c r="H6" s="174" t="s">
        <v>22</v>
      </c>
      <c r="I6" s="175"/>
      <c r="J6" s="704"/>
      <c r="K6" s="705"/>
    </row>
    <row r="7" spans="2:14" ht="18" customHeight="1">
      <c r="B7" s="171" t="s">
        <v>34</v>
      </c>
      <c r="C7" s="177"/>
      <c r="D7" s="129"/>
      <c r="E7" s="130"/>
      <c r="F7" s="176"/>
      <c r="G7" s="176"/>
      <c r="H7" s="171" t="s">
        <v>20</v>
      </c>
      <c r="I7" s="175"/>
      <c r="J7" s="704"/>
      <c r="K7" s="705"/>
    </row>
    <row r="8" spans="2:14" ht="18" customHeight="1">
      <c r="B8" s="171" t="s">
        <v>20</v>
      </c>
      <c r="C8" s="177"/>
      <c r="D8" s="129"/>
      <c r="E8" s="130"/>
      <c r="F8" s="176"/>
      <c r="G8" s="176"/>
      <c r="H8" s="178" t="s">
        <v>23</v>
      </c>
      <c r="I8" s="179"/>
      <c r="J8" s="700"/>
      <c r="K8" s="701"/>
    </row>
    <row r="9" spans="2:14" ht="18" customHeight="1">
      <c r="B9" s="180" t="s">
        <v>21</v>
      </c>
      <c r="C9" s="181"/>
      <c r="D9" s="136"/>
      <c r="E9" s="137"/>
      <c r="F9" s="176"/>
      <c r="G9" s="176"/>
      <c r="H9" s="182"/>
      <c r="I9" s="183"/>
      <c r="J9" s="702"/>
      <c r="K9" s="703"/>
    </row>
    <row r="10" spans="2:14" ht="18" customHeight="1">
      <c r="B10" s="123"/>
      <c r="C10" s="123"/>
    </row>
    <row r="11" spans="2:14" ht="18" customHeight="1">
      <c r="B11" s="124" t="s">
        <v>58</v>
      </c>
      <c r="C11" s="131"/>
      <c r="D11" s="129" t="s">
        <v>328</v>
      </c>
      <c r="E11" s="141"/>
    </row>
    <row r="12" spans="2:14" ht="18" customHeight="1">
      <c r="B12" s="134" t="s">
        <v>56</v>
      </c>
      <c r="C12" s="135"/>
      <c r="D12" s="136" t="s">
        <v>329</v>
      </c>
      <c r="E12" s="143"/>
    </row>
    <row r="13" spans="2:14" ht="18" customHeight="1">
      <c r="B13" s="144"/>
      <c r="C13" s="144"/>
      <c r="D13" s="126"/>
    </row>
    <row r="14" spans="2:14" ht="15">
      <c r="B14" s="145" t="s">
        <v>56</v>
      </c>
      <c r="C14" s="161" t="s">
        <v>35</v>
      </c>
      <c r="D14" s="161" t="s">
        <v>36</v>
      </c>
      <c r="E14" s="161" t="s">
        <v>37</v>
      </c>
      <c r="F14" s="161" t="s">
        <v>38</v>
      </c>
      <c r="G14" s="161" t="s">
        <v>39</v>
      </c>
    </row>
    <row r="15" spans="2:14"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str">
        <f>IFERROR(INDEX(C14:G14,MATCH("P",C15:G15,0)),"")</f>
        <v/>
      </c>
    </row>
    <row r="16" spans="2:14" ht="30">
      <c r="B16" s="146" t="s">
        <v>32</v>
      </c>
      <c r="C16" s="151">
        <f>I29</f>
        <v>0</v>
      </c>
      <c r="D16" s="151">
        <f>I32</f>
        <v>0</v>
      </c>
      <c r="E16" s="151">
        <f>I37</f>
        <v>0</v>
      </c>
      <c r="F16" s="151">
        <f>I41</f>
        <v>0</v>
      </c>
      <c r="G16" s="151">
        <f>I44</f>
        <v>0</v>
      </c>
      <c r="I16" s="147"/>
      <c r="J16" s="147"/>
    </row>
    <row r="18" spans="2:15" ht="13" customHeight="1">
      <c r="B18" s="787" t="s">
        <v>40</v>
      </c>
      <c r="C18" s="788"/>
      <c r="D18" s="793" t="s">
        <v>41</v>
      </c>
      <c r="E18" s="794"/>
      <c r="F18" s="799" t="s">
        <v>42</v>
      </c>
      <c r="G18" s="800"/>
      <c r="H18" s="831" t="s">
        <v>43</v>
      </c>
      <c r="I18" s="832"/>
    </row>
    <row r="19" spans="2:15" ht="14.25" customHeight="1">
      <c r="B19" s="789"/>
      <c r="C19" s="790"/>
      <c r="D19" s="795"/>
      <c r="E19" s="796"/>
      <c r="F19" s="801"/>
      <c r="G19" s="802"/>
      <c r="H19" s="833"/>
      <c r="I19" s="834"/>
    </row>
    <row r="20" spans="2:15" ht="14.25" customHeight="1">
      <c r="B20" s="791"/>
      <c r="C20" s="792"/>
      <c r="D20" s="797"/>
      <c r="E20" s="798"/>
      <c r="F20" s="803"/>
      <c r="G20" s="804"/>
      <c r="H20" s="835"/>
      <c r="I20" s="836"/>
    </row>
    <row r="21" spans="2:15" ht="14.25" customHeight="1">
      <c r="F21" s="783"/>
      <c r="G21" s="783"/>
    </row>
    <row r="22" spans="2:15" ht="14.25" customHeight="1">
      <c r="F22" s="784"/>
      <c r="G22" s="784"/>
    </row>
    <row r="23" spans="2:15" ht="14" customHeight="1">
      <c r="F23" s="784"/>
      <c r="G23" s="784"/>
    </row>
    <row r="26" spans="2:15" ht="27" customHeight="1">
      <c r="B26" s="680" t="s">
        <v>59</v>
      </c>
      <c r="C26" s="732"/>
      <c r="D26" s="828" t="s">
        <v>55</v>
      </c>
      <c r="E26" s="829"/>
      <c r="F26" s="829"/>
      <c r="G26" s="829"/>
      <c r="H26" s="829"/>
      <c r="I26" s="829"/>
      <c r="J26" s="829"/>
      <c r="K26" s="829"/>
      <c r="L26" s="829"/>
      <c r="M26" s="829"/>
      <c r="N26" s="829"/>
      <c r="O26" s="830"/>
    </row>
    <row r="27" spans="2:15" s="360" customFormat="1" ht="39" customHeight="1">
      <c r="B27" s="785" t="s">
        <v>28</v>
      </c>
      <c r="C27" s="786"/>
      <c r="D27" s="663" t="s">
        <v>29</v>
      </c>
      <c r="E27" s="731"/>
      <c r="F27" s="663" t="s">
        <v>30</v>
      </c>
      <c r="G27" s="731"/>
      <c r="H27" s="148" t="s">
        <v>44</v>
      </c>
      <c r="I27" s="148" t="s">
        <v>45</v>
      </c>
      <c r="J27" s="165" t="s">
        <v>242</v>
      </c>
      <c r="K27" s="837" t="s">
        <v>61</v>
      </c>
      <c r="L27" s="838"/>
      <c r="M27" s="165" t="s">
        <v>52</v>
      </c>
      <c r="N27" s="148" t="s">
        <v>53</v>
      </c>
      <c r="O27" s="278" t="s">
        <v>350</v>
      </c>
    </row>
    <row r="28" spans="2:15" ht="63.5" customHeight="1">
      <c r="B28" s="683" t="s">
        <v>46</v>
      </c>
      <c r="C28" s="725"/>
      <c r="D28" s="683" t="s">
        <v>116</v>
      </c>
      <c r="E28" s="725"/>
      <c r="F28" s="683" t="s">
        <v>47</v>
      </c>
      <c r="G28" s="725"/>
      <c r="H28" s="340" t="s">
        <v>51</v>
      </c>
      <c r="I28" s="340" t="s">
        <v>48</v>
      </c>
      <c r="J28" s="340" t="s">
        <v>251</v>
      </c>
      <c r="K28" s="781" t="s">
        <v>117</v>
      </c>
      <c r="L28" s="782"/>
      <c r="M28" s="340" t="s">
        <v>118</v>
      </c>
      <c r="N28" s="340" t="s">
        <v>54</v>
      </c>
      <c r="O28" s="340" t="s">
        <v>369</v>
      </c>
    </row>
    <row r="29" spans="2:15" ht="74.5" customHeight="1">
      <c r="B29" s="805" t="s">
        <v>57</v>
      </c>
      <c r="C29" s="806"/>
      <c r="D29" s="691" t="s">
        <v>404</v>
      </c>
      <c r="E29" s="693"/>
      <c r="F29" s="818" t="s">
        <v>515</v>
      </c>
      <c r="G29" s="819"/>
      <c r="H29" s="338" t="s">
        <v>241</v>
      </c>
      <c r="I29" s="814">
        <f>COUNTIF(H29:H31,"Y")/COUNTA(F29:G31)</f>
        <v>0</v>
      </c>
      <c r="J29" s="816" t="str">
        <f>IF(I29&lt;=15%,"Not Achieved",IF(I29&lt;=50%,"Partially Achieved",IF(I29&lt;=85%,"Largely Achieved",IF(I29&lt;=100%,"Fully Achieved"))))</f>
        <v>Not Achieved</v>
      </c>
      <c r="K29" s="673" t="s">
        <v>683</v>
      </c>
      <c r="L29" s="673"/>
      <c r="M29" s="169"/>
      <c r="N29" s="811"/>
      <c r="O29" s="359"/>
    </row>
    <row r="30" spans="2:15" ht="50.5" customHeight="1">
      <c r="B30" s="807"/>
      <c r="C30" s="808"/>
      <c r="D30" s="755"/>
      <c r="E30" s="756"/>
      <c r="F30" s="818" t="s">
        <v>513</v>
      </c>
      <c r="G30" s="819"/>
      <c r="H30" s="338" t="s">
        <v>241</v>
      </c>
      <c r="I30" s="815"/>
      <c r="J30" s="817"/>
      <c r="K30" s="673" t="s">
        <v>684</v>
      </c>
      <c r="L30" s="673"/>
      <c r="M30" s="185"/>
      <c r="N30" s="812"/>
      <c r="O30" s="359"/>
    </row>
    <row r="31" spans="2:15" ht="36" customHeight="1">
      <c r="B31" s="807"/>
      <c r="C31" s="808"/>
      <c r="D31" s="755"/>
      <c r="E31" s="756"/>
      <c r="F31" s="818" t="s">
        <v>514</v>
      </c>
      <c r="G31" s="819"/>
      <c r="H31" s="338" t="s">
        <v>241</v>
      </c>
      <c r="I31" s="815"/>
      <c r="J31" s="817"/>
      <c r="K31" s="673" t="s">
        <v>685</v>
      </c>
      <c r="L31" s="820"/>
      <c r="M31" s="185"/>
      <c r="N31" s="812"/>
      <c r="O31" s="359"/>
    </row>
    <row r="32" spans="2:15" ht="43" customHeight="1">
      <c r="B32" s="805" t="s">
        <v>159</v>
      </c>
      <c r="C32" s="806"/>
      <c r="D32" s="691" t="s">
        <v>182</v>
      </c>
      <c r="E32" s="693"/>
      <c r="F32" s="818" t="s">
        <v>518</v>
      </c>
      <c r="G32" s="819"/>
      <c r="H32" s="338" t="s">
        <v>241</v>
      </c>
      <c r="I32" s="814">
        <f>COUNTIF(H32:H36,"Y")/COUNTA(F32:G36)</f>
        <v>0</v>
      </c>
      <c r="J32" s="822" t="str">
        <f>IF(I32&lt;=15%,"Not Achieved",IF(I32&lt;=50%,"Partially Achieved",IF(I32&lt;=85%,"Largely Achieved",IF(I32&lt;=100%,"Fully Achieved"))))</f>
        <v>Not Achieved</v>
      </c>
      <c r="K32" s="673" t="s">
        <v>939</v>
      </c>
      <c r="L32" s="820"/>
      <c r="M32" s="169"/>
      <c r="N32" s="811"/>
      <c r="O32" s="359"/>
    </row>
    <row r="33" spans="2:15" ht="37" customHeight="1">
      <c r="B33" s="807"/>
      <c r="C33" s="808"/>
      <c r="D33" s="755"/>
      <c r="E33" s="756"/>
      <c r="F33" s="818" t="s">
        <v>516</v>
      </c>
      <c r="G33" s="819"/>
      <c r="H33" s="338" t="s">
        <v>241</v>
      </c>
      <c r="I33" s="815"/>
      <c r="J33" s="823"/>
      <c r="K33" s="673" t="s">
        <v>686</v>
      </c>
      <c r="L33" s="820"/>
      <c r="M33" s="185"/>
      <c r="N33" s="812"/>
      <c r="O33" s="359"/>
    </row>
    <row r="34" spans="2:15" ht="36.75" customHeight="1">
      <c r="B34" s="807"/>
      <c r="C34" s="808"/>
      <c r="D34" s="755"/>
      <c r="E34" s="756"/>
      <c r="F34" s="818" t="s">
        <v>517</v>
      </c>
      <c r="G34" s="819"/>
      <c r="H34" s="149" t="s">
        <v>241</v>
      </c>
      <c r="I34" s="815"/>
      <c r="J34" s="823"/>
      <c r="K34" s="673" t="s">
        <v>687</v>
      </c>
      <c r="L34" s="820"/>
      <c r="M34" s="185"/>
      <c r="N34" s="812"/>
      <c r="O34" s="359"/>
    </row>
    <row r="35" spans="2:15" ht="64" customHeight="1">
      <c r="B35" s="807"/>
      <c r="C35" s="808"/>
      <c r="D35" s="755"/>
      <c r="E35" s="756"/>
      <c r="F35" s="818" t="s">
        <v>519</v>
      </c>
      <c r="G35" s="819"/>
      <c r="H35" s="149" t="s">
        <v>241</v>
      </c>
      <c r="I35" s="815"/>
      <c r="J35" s="823"/>
      <c r="K35" s="673" t="s">
        <v>688</v>
      </c>
      <c r="L35" s="820"/>
      <c r="M35" s="185"/>
      <c r="N35" s="812"/>
      <c r="O35" s="369"/>
    </row>
    <row r="36" spans="2:15" ht="45" customHeight="1">
      <c r="B36" s="809"/>
      <c r="C36" s="810"/>
      <c r="D36" s="694"/>
      <c r="E36" s="696"/>
      <c r="F36" s="818" t="s">
        <v>520</v>
      </c>
      <c r="G36" s="819"/>
      <c r="H36" s="149" t="s">
        <v>241</v>
      </c>
      <c r="I36" s="825"/>
      <c r="J36" s="824"/>
      <c r="K36" s="673" t="s">
        <v>689</v>
      </c>
      <c r="L36" s="820"/>
      <c r="M36" s="185"/>
      <c r="N36" s="813"/>
      <c r="O36" s="359"/>
    </row>
    <row r="37" spans="2:15" ht="68" customHeight="1">
      <c r="B37" s="805" t="s">
        <v>62</v>
      </c>
      <c r="C37" s="806"/>
      <c r="D37" s="691" t="s">
        <v>403</v>
      </c>
      <c r="E37" s="693"/>
      <c r="F37" s="818" t="s">
        <v>521</v>
      </c>
      <c r="G37" s="819"/>
      <c r="H37" s="338" t="s">
        <v>241</v>
      </c>
      <c r="I37" s="814">
        <f>COUNTIF(H37:H40,"Y")/COUNTA(F37:G40)</f>
        <v>0</v>
      </c>
      <c r="J37" s="822" t="str">
        <f>IF(I37&lt;=15%,"Not Achieved",IF(I37&lt;=50%,"Partially Achieved",IF(I37&lt;=85%,"Largely Achieved",IF(I37&lt;=100%,"Fully Achieved"))))</f>
        <v>Not Achieved</v>
      </c>
      <c r="K37" s="673" t="s">
        <v>690</v>
      </c>
      <c r="L37" s="820"/>
      <c r="M37" s="169"/>
      <c r="N37" s="811"/>
      <c r="O37" s="359"/>
    </row>
    <row r="38" spans="2:15" ht="57" customHeight="1">
      <c r="B38" s="807"/>
      <c r="C38" s="808"/>
      <c r="D38" s="755"/>
      <c r="E38" s="756"/>
      <c r="F38" s="818" t="s">
        <v>522</v>
      </c>
      <c r="G38" s="819"/>
      <c r="H38" s="338" t="s">
        <v>241</v>
      </c>
      <c r="I38" s="815"/>
      <c r="J38" s="823"/>
      <c r="K38" s="673" t="s">
        <v>691</v>
      </c>
      <c r="L38" s="820"/>
      <c r="M38" s="185"/>
      <c r="N38" s="812"/>
      <c r="O38" s="359"/>
    </row>
    <row r="39" spans="2:15" ht="50.5" customHeight="1">
      <c r="B39" s="807"/>
      <c r="C39" s="808"/>
      <c r="D39" s="755"/>
      <c r="E39" s="756"/>
      <c r="F39" s="818" t="s">
        <v>523</v>
      </c>
      <c r="G39" s="819"/>
      <c r="H39" s="338" t="s">
        <v>241</v>
      </c>
      <c r="I39" s="815"/>
      <c r="J39" s="823"/>
      <c r="K39" s="673" t="s">
        <v>692</v>
      </c>
      <c r="L39" s="820"/>
      <c r="M39" s="185"/>
      <c r="N39" s="812"/>
      <c r="O39" s="359"/>
    </row>
    <row r="40" spans="2:15" ht="52" customHeight="1">
      <c r="B40" s="809"/>
      <c r="C40" s="810"/>
      <c r="D40" s="694"/>
      <c r="E40" s="696"/>
      <c r="F40" s="818" t="s">
        <v>524</v>
      </c>
      <c r="G40" s="819"/>
      <c r="H40" s="149" t="s">
        <v>241</v>
      </c>
      <c r="I40" s="825"/>
      <c r="J40" s="824"/>
      <c r="K40" s="673" t="s">
        <v>693</v>
      </c>
      <c r="L40" s="820"/>
      <c r="M40" s="185"/>
      <c r="N40" s="813"/>
      <c r="O40" s="359"/>
    </row>
    <row r="41" spans="2:15" ht="51" customHeight="1">
      <c r="B41" s="821" t="s">
        <v>63</v>
      </c>
      <c r="C41" s="821"/>
      <c r="D41" s="673" t="s">
        <v>525</v>
      </c>
      <c r="E41" s="673"/>
      <c r="F41" s="673" t="s">
        <v>526</v>
      </c>
      <c r="G41" s="673"/>
      <c r="H41" s="338" t="s">
        <v>241</v>
      </c>
      <c r="I41" s="814">
        <f>COUNTIF(H41:H43,"Y")/COUNTA(F41:G43)</f>
        <v>0</v>
      </c>
      <c r="J41" s="822" t="str">
        <f>IF(I41&lt;=15%,"Not Achieved",IF(I41&lt;=50%,"Partially Achieved",IF(I41&lt;=85%,"Largely Achieved",IF(I41&lt;=100%,"Fully Achieved"))))</f>
        <v>Not Achieved</v>
      </c>
      <c r="K41" s="673" t="s">
        <v>694</v>
      </c>
      <c r="L41" s="820"/>
      <c r="M41" s="169"/>
      <c r="N41" s="811"/>
      <c r="O41" s="359"/>
    </row>
    <row r="42" spans="2:15" ht="40.5" customHeight="1">
      <c r="B42" s="821"/>
      <c r="C42" s="821"/>
      <c r="D42" s="673"/>
      <c r="E42" s="673"/>
      <c r="F42" s="818" t="s">
        <v>527</v>
      </c>
      <c r="G42" s="818"/>
      <c r="H42" s="338" t="s">
        <v>241</v>
      </c>
      <c r="I42" s="815"/>
      <c r="J42" s="823"/>
      <c r="K42" s="673" t="s">
        <v>695</v>
      </c>
      <c r="L42" s="820"/>
      <c r="M42" s="185"/>
      <c r="N42" s="812"/>
      <c r="O42" s="359"/>
    </row>
    <row r="43" spans="2:15" ht="68.5" customHeight="1">
      <c r="B43" s="821"/>
      <c r="C43" s="821"/>
      <c r="D43" s="673"/>
      <c r="E43" s="673"/>
      <c r="F43" s="818" t="s">
        <v>528</v>
      </c>
      <c r="G43" s="818"/>
      <c r="H43" s="149" t="s">
        <v>241</v>
      </c>
      <c r="I43" s="815"/>
      <c r="J43" s="824"/>
      <c r="K43" s="673" t="s">
        <v>696</v>
      </c>
      <c r="L43" s="820"/>
      <c r="M43" s="185"/>
      <c r="N43" s="812"/>
      <c r="O43" s="359"/>
    </row>
    <row r="44" spans="2:15" ht="57.75" customHeight="1">
      <c r="B44" s="821" t="s">
        <v>64</v>
      </c>
      <c r="C44" s="821"/>
      <c r="D44" s="673" t="s">
        <v>529</v>
      </c>
      <c r="E44" s="673"/>
      <c r="F44" s="673" t="s">
        <v>530</v>
      </c>
      <c r="G44" s="673"/>
      <c r="H44" s="338" t="s">
        <v>241</v>
      </c>
      <c r="I44" s="826">
        <f>COUNTIF(H44:H46,"Y")/COUNTA(F44:G46)</f>
        <v>0</v>
      </c>
      <c r="J44" s="822" t="str">
        <f>IF(I44&lt;=15%,"Not Achieved",IF(I44&lt;=50%,"Partially Achieved",IF(I44&lt;=85%,"Largely Achieved",IF(I44&lt;=100%,"Fully Achieved"))))</f>
        <v>Not Achieved</v>
      </c>
      <c r="K44" s="673" t="s">
        <v>697</v>
      </c>
      <c r="L44" s="820"/>
      <c r="M44" s="169"/>
      <c r="N44" s="827"/>
      <c r="O44" s="186"/>
    </row>
    <row r="45" spans="2:15" ht="53" customHeight="1">
      <c r="B45" s="821"/>
      <c r="C45" s="821"/>
      <c r="D45" s="673"/>
      <c r="E45" s="673"/>
      <c r="F45" s="673" t="s">
        <v>531</v>
      </c>
      <c r="G45" s="673"/>
      <c r="H45" s="338" t="s">
        <v>241</v>
      </c>
      <c r="I45" s="826"/>
      <c r="J45" s="823"/>
      <c r="K45" s="673" t="s">
        <v>698</v>
      </c>
      <c r="L45" s="820"/>
      <c r="M45" s="185"/>
      <c r="N45" s="827"/>
      <c r="O45" s="370"/>
    </row>
    <row r="46" spans="2:15" ht="68.25" customHeight="1">
      <c r="B46" s="821"/>
      <c r="C46" s="821"/>
      <c r="D46" s="673"/>
      <c r="E46" s="673"/>
      <c r="F46" s="673" t="s">
        <v>532</v>
      </c>
      <c r="G46" s="673"/>
      <c r="H46" s="338" t="s">
        <v>241</v>
      </c>
      <c r="I46" s="826"/>
      <c r="J46" s="824"/>
      <c r="K46" s="673" t="s">
        <v>699</v>
      </c>
      <c r="L46" s="820"/>
      <c r="M46" s="185"/>
      <c r="N46" s="827"/>
      <c r="O46" s="186"/>
    </row>
  </sheetData>
  <mergeCells count="83">
    <mergeCell ref="K37:L37"/>
    <mergeCell ref="K38:L38"/>
    <mergeCell ref="K44:L44"/>
    <mergeCell ref="K45:L45"/>
    <mergeCell ref="K46:L46"/>
    <mergeCell ref="K39:L39"/>
    <mergeCell ref="K40:L40"/>
    <mergeCell ref="K41:L41"/>
    <mergeCell ref="K42:L42"/>
    <mergeCell ref="K43:L43"/>
    <mergeCell ref="K32:L32"/>
    <mergeCell ref="K33:L33"/>
    <mergeCell ref="K34:L34"/>
    <mergeCell ref="K35:L35"/>
    <mergeCell ref="K36:L36"/>
    <mergeCell ref="N44:N46"/>
    <mergeCell ref="D5:E5"/>
    <mergeCell ref="J5:K5"/>
    <mergeCell ref="J6:K6"/>
    <mergeCell ref="J7:K7"/>
    <mergeCell ref="D26:O26"/>
    <mergeCell ref="H18:I20"/>
    <mergeCell ref="I32:I36"/>
    <mergeCell ref="J32:J36"/>
    <mergeCell ref="F32:G32"/>
    <mergeCell ref="F30:G30"/>
    <mergeCell ref="F35:G35"/>
    <mergeCell ref="N37:N40"/>
    <mergeCell ref="N41:N43"/>
    <mergeCell ref="J8:K9"/>
    <mergeCell ref="K27:L27"/>
    <mergeCell ref="B44:C46"/>
    <mergeCell ref="D44:E46"/>
    <mergeCell ref="I44:I46"/>
    <mergeCell ref="J44:J46"/>
    <mergeCell ref="F46:G46"/>
    <mergeCell ref="F45:G45"/>
    <mergeCell ref="F44:G44"/>
    <mergeCell ref="B41:C43"/>
    <mergeCell ref="D41:E43"/>
    <mergeCell ref="I41:I43"/>
    <mergeCell ref="J41:J43"/>
    <mergeCell ref="B37:C40"/>
    <mergeCell ref="D37:E40"/>
    <mergeCell ref="I37:I40"/>
    <mergeCell ref="J37:J40"/>
    <mergeCell ref="F40:G40"/>
    <mergeCell ref="F42:G42"/>
    <mergeCell ref="F39:G39"/>
    <mergeCell ref="F38:G38"/>
    <mergeCell ref="F37:G37"/>
    <mergeCell ref="F43:G43"/>
    <mergeCell ref="F41:G41"/>
    <mergeCell ref="B32:C36"/>
    <mergeCell ref="D32:E36"/>
    <mergeCell ref="N29:N31"/>
    <mergeCell ref="N32:N36"/>
    <mergeCell ref="I29:I31"/>
    <mergeCell ref="J29:J31"/>
    <mergeCell ref="F34:G34"/>
    <mergeCell ref="F36:G36"/>
    <mergeCell ref="F33:G33"/>
    <mergeCell ref="B29:C31"/>
    <mergeCell ref="D29:E31"/>
    <mergeCell ref="F29:G29"/>
    <mergeCell ref="F31:G31"/>
    <mergeCell ref="K29:L29"/>
    <mergeCell ref="K30:L30"/>
    <mergeCell ref="K31:L31"/>
    <mergeCell ref="D4:E4"/>
    <mergeCell ref="B1:N1"/>
    <mergeCell ref="B18:C20"/>
    <mergeCell ref="D18:E20"/>
    <mergeCell ref="F18:G20"/>
    <mergeCell ref="K28:L28"/>
    <mergeCell ref="F21:G23"/>
    <mergeCell ref="B28:C28"/>
    <mergeCell ref="D28:E28"/>
    <mergeCell ref="F28:G28"/>
    <mergeCell ref="B26:C26"/>
    <mergeCell ref="B27:C27"/>
    <mergeCell ref="D27:E27"/>
    <mergeCell ref="F27:G27"/>
  </mergeCells>
  <conditionalFormatting sqref="J29:J46">
    <cfRule type="cellIs" dxfId="257" priority="1" operator="equal">
      <formula>"Partially Achieved"</formula>
    </cfRule>
    <cfRule type="cellIs" dxfId="256" priority="2" operator="equal">
      <formula>"Largely Achieved"</formula>
    </cfRule>
    <cfRule type="cellIs" dxfId="255" priority="3" operator="equal">
      <formula>"Not Achieved"</formula>
    </cfRule>
    <cfRule type="cellIs" dxfId="254" priority="4" operator="equal">
      <formula>"Fully Achieved"</formula>
    </cfRule>
  </conditionalFormatting>
  <dataValidations count="1">
    <dataValidation type="list" showInputMessage="1" showErrorMessage="1" sqref="H29:H46" xr:uid="{D59E196E-4274-4D3D-BCBD-D9BCBF5AD2A6}">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0631B-4B93-4BC4-9A7B-5D5A5E47D613}">
  <sheetPr codeName="Sheet8">
    <tabColor rgb="FFD2E115"/>
  </sheetPr>
  <dimension ref="B1:O40"/>
  <sheetViews>
    <sheetView view="pageBreakPreview" topLeftCell="C27" zoomScale="70" zoomScaleNormal="80" zoomScaleSheetLayoutView="70" zoomScalePageLayoutView="30" workbookViewId="0">
      <selection activeCell="M33" sqref="M33"/>
    </sheetView>
  </sheetViews>
  <sheetFormatPr baseColWidth="10" defaultColWidth="8.83203125" defaultRowHeight="14"/>
  <cols>
    <col min="1" max="1" width="2.5" style="121" customWidth="1"/>
    <col min="2" max="9" width="15.5" style="121" customWidth="1"/>
    <col min="10" max="10" width="24.33203125" style="121" customWidth="1"/>
    <col min="11" max="11" width="13.83203125" style="121" customWidth="1"/>
    <col min="12" max="12" width="13.6640625" style="121" customWidth="1"/>
    <col min="13" max="13" width="23.5" style="121" customWidth="1"/>
    <col min="14" max="14" width="25.1640625" style="121" customWidth="1"/>
    <col min="15" max="15" width="26" style="121" customWidth="1"/>
    <col min="16" max="16" width="3.1640625" style="121" customWidth="1"/>
    <col min="17" max="16384" width="8.83203125" style="121"/>
  </cols>
  <sheetData>
    <row r="1" spans="2:14" ht="14.5" customHeight="1">
      <c r="B1" s="601" t="s">
        <v>371</v>
      </c>
      <c r="C1" s="601"/>
      <c r="D1" s="601"/>
      <c r="E1" s="601"/>
      <c r="F1" s="601"/>
      <c r="G1" s="601"/>
      <c r="H1" s="601"/>
      <c r="I1" s="601"/>
      <c r="J1" s="601"/>
      <c r="K1" s="601"/>
      <c r="L1" s="601"/>
      <c r="M1" s="601"/>
      <c r="N1" s="601"/>
    </row>
    <row r="2" spans="2:14" ht="60.75" customHeight="1">
      <c r="D2" s="122"/>
    </row>
    <row r="3" spans="2:14" ht="47.25" customHeight="1">
      <c r="B3" s="123" t="s">
        <v>50</v>
      </c>
      <c r="C3" s="123"/>
    </row>
    <row r="4" spans="2:14" ht="18" customHeight="1">
      <c r="B4" s="171" t="s">
        <v>214</v>
      </c>
      <c r="C4" s="172"/>
      <c r="D4" s="602" t="str">
        <f>'Dashboard Penilaian Maturitas'!F5</f>
        <v>[DUMMY]</v>
      </c>
      <c r="E4" s="604"/>
      <c r="F4" s="173"/>
      <c r="G4" s="173"/>
      <c r="H4" s="173"/>
      <c r="I4" s="173"/>
      <c r="J4" s="173"/>
      <c r="K4" s="173"/>
    </row>
    <row r="5" spans="2:14" ht="18" customHeight="1">
      <c r="B5" s="171" t="s">
        <v>213</v>
      </c>
      <c r="C5" s="172"/>
      <c r="D5" s="602" t="str">
        <f>'Dashboard Penilaian Maturitas'!F7</f>
        <v>Kesehatan</v>
      </c>
      <c r="E5" s="604"/>
      <c r="F5" s="173"/>
      <c r="G5" s="173"/>
      <c r="H5" s="174" t="s">
        <v>215</v>
      </c>
      <c r="I5" s="175"/>
      <c r="J5" s="602" t="str">
        <f>'Dashboard Penilaian Maturitas'!P7</f>
        <v>Rumah Sakit</v>
      </c>
      <c r="K5" s="604"/>
    </row>
    <row r="6" spans="2:14" ht="18" customHeight="1">
      <c r="B6" s="171" t="s">
        <v>18</v>
      </c>
      <c r="C6" s="175"/>
      <c r="D6" s="129"/>
      <c r="E6" s="130"/>
      <c r="F6" s="176"/>
      <c r="G6" s="176"/>
      <c r="H6" s="174" t="s">
        <v>22</v>
      </c>
      <c r="I6" s="175"/>
      <c r="J6" s="704"/>
      <c r="K6" s="705"/>
    </row>
    <row r="7" spans="2:14" ht="18" customHeight="1">
      <c r="B7" s="171" t="s">
        <v>34</v>
      </c>
      <c r="C7" s="177"/>
      <c r="D7" s="129"/>
      <c r="E7" s="130"/>
      <c r="F7" s="176"/>
      <c r="G7" s="176"/>
      <c r="H7" s="171" t="s">
        <v>20</v>
      </c>
      <c r="I7" s="175"/>
      <c r="J7" s="704"/>
      <c r="K7" s="705"/>
    </row>
    <row r="8" spans="2:14" ht="18" customHeight="1">
      <c r="B8" s="171" t="s">
        <v>20</v>
      </c>
      <c r="C8" s="177"/>
      <c r="D8" s="129"/>
      <c r="E8" s="130"/>
      <c r="F8" s="176"/>
      <c r="G8" s="176"/>
      <c r="H8" s="178" t="s">
        <v>23</v>
      </c>
      <c r="I8" s="179"/>
      <c r="J8" s="700"/>
      <c r="K8" s="701"/>
    </row>
    <row r="9" spans="2:14" ht="18" customHeight="1">
      <c r="B9" s="180" t="s">
        <v>21</v>
      </c>
      <c r="C9" s="181"/>
      <c r="D9" s="136"/>
      <c r="E9" s="137"/>
      <c r="F9" s="176"/>
      <c r="G9" s="176"/>
      <c r="H9" s="182"/>
      <c r="I9" s="183"/>
      <c r="J9" s="702"/>
      <c r="K9" s="703"/>
    </row>
    <row r="10" spans="2:14" ht="18" customHeight="1">
      <c r="B10" s="123"/>
      <c r="C10" s="123"/>
    </row>
    <row r="11" spans="2:14" ht="18" customHeight="1">
      <c r="B11" s="124" t="s">
        <v>58</v>
      </c>
      <c r="C11" s="131"/>
      <c r="D11" s="184" t="s">
        <v>328</v>
      </c>
      <c r="E11" s="141"/>
    </row>
    <row r="12" spans="2:14" ht="18" customHeight="1">
      <c r="B12" s="134" t="s">
        <v>56</v>
      </c>
      <c r="C12" s="135"/>
      <c r="D12" s="136" t="s">
        <v>330</v>
      </c>
      <c r="E12" s="143"/>
    </row>
    <row r="13" spans="2:14" ht="18" customHeight="1">
      <c r="B13" s="144"/>
      <c r="C13" s="144"/>
      <c r="D13" s="126"/>
    </row>
    <row r="14" spans="2:14" ht="15">
      <c r="B14" s="145" t="s">
        <v>56</v>
      </c>
      <c r="C14" s="145" t="s">
        <v>35</v>
      </c>
      <c r="D14" s="145" t="s">
        <v>36</v>
      </c>
      <c r="E14" s="145" t="s">
        <v>37</v>
      </c>
      <c r="F14" s="145" t="s">
        <v>38</v>
      </c>
      <c r="G14" s="145" t="s">
        <v>39</v>
      </c>
    </row>
    <row r="15" spans="2:14"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4" ht="30">
      <c r="B16" s="146" t="s">
        <v>32</v>
      </c>
      <c r="C16" s="151">
        <f>I29</f>
        <v>0</v>
      </c>
      <c r="D16" s="151">
        <f>I31</f>
        <v>0</v>
      </c>
      <c r="E16" s="151">
        <f>I33</f>
        <v>0</v>
      </c>
      <c r="F16" s="151">
        <f>I35</f>
        <v>0</v>
      </c>
      <c r="G16" s="151">
        <f>I39</f>
        <v>0</v>
      </c>
    </row>
    <row r="18" spans="2:15" ht="13" customHeight="1">
      <c r="B18" s="787" t="s">
        <v>40</v>
      </c>
      <c r="C18" s="788"/>
      <c r="D18" s="793" t="s">
        <v>41</v>
      </c>
      <c r="E18" s="794"/>
      <c r="F18" s="799" t="s">
        <v>42</v>
      </c>
      <c r="G18" s="800"/>
      <c r="H18" s="839" t="s">
        <v>43</v>
      </c>
      <c r="I18" s="840"/>
    </row>
    <row r="19" spans="2:15" ht="14.25" customHeight="1">
      <c r="B19" s="789"/>
      <c r="C19" s="790"/>
      <c r="D19" s="795"/>
      <c r="E19" s="796"/>
      <c r="F19" s="801"/>
      <c r="G19" s="802"/>
      <c r="H19" s="841"/>
      <c r="I19" s="842"/>
    </row>
    <row r="20" spans="2:15" ht="14.25" customHeight="1">
      <c r="B20" s="791"/>
      <c r="C20" s="792"/>
      <c r="D20" s="797"/>
      <c r="E20" s="798"/>
      <c r="F20" s="803"/>
      <c r="G20" s="804"/>
      <c r="H20" s="843"/>
      <c r="I20" s="844"/>
    </row>
    <row r="21" spans="2:15" ht="14.25" customHeight="1">
      <c r="F21" s="848"/>
      <c r="G21" s="848"/>
    </row>
    <row r="22" spans="2:15" ht="14.25" customHeight="1">
      <c r="F22" s="848"/>
      <c r="G22" s="848"/>
    </row>
    <row r="23" spans="2:15">
      <c r="F23" s="848"/>
      <c r="G23" s="848"/>
    </row>
    <row r="26" spans="2:15" ht="27" customHeight="1">
      <c r="B26" s="680" t="s">
        <v>59</v>
      </c>
      <c r="C26" s="732"/>
      <c r="D26" s="681" t="s">
        <v>351</v>
      </c>
      <c r="E26" s="681"/>
      <c r="F26" s="681"/>
      <c r="G26" s="681"/>
      <c r="H26" s="681"/>
      <c r="I26" s="681"/>
      <c r="J26" s="681"/>
      <c r="K26" s="681"/>
      <c r="L26" s="681"/>
      <c r="M26" s="681"/>
      <c r="N26" s="681"/>
      <c r="O26" s="681"/>
    </row>
    <row r="27" spans="2:15" s="283" customFormat="1" ht="39" customHeight="1">
      <c r="B27" s="785" t="s">
        <v>28</v>
      </c>
      <c r="C27" s="786"/>
      <c r="D27" s="663" t="s">
        <v>29</v>
      </c>
      <c r="E27" s="731"/>
      <c r="F27" s="663" t="s">
        <v>30</v>
      </c>
      <c r="G27" s="731"/>
      <c r="H27" s="148" t="s">
        <v>44</v>
      </c>
      <c r="I27" s="148" t="s">
        <v>45</v>
      </c>
      <c r="J27" s="148" t="s">
        <v>242</v>
      </c>
      <c r="K27" s="663" t="s">
        <v>61</v>
      </c>
      <c r="L27" s="731"/>
      <c r="M27" s="148" t="s">
        <v>52</v>
      </c>
      <c r="N27" s="148" t="s">
        <v>53</v>
      </c>
      <c r="O27" s="278" t="s">
        <v>350</v>
      </c>
    </row>
    <row r="28" spans="2:15" ht="67" customHeight="1">
      <c r="B28" s="683" t="s">
        <v>46</v>
      </c>
      <c r="C28" s="725"/>
      <c r="D28" s="683" t="s">
        <v>116</v>
      </c>
      <c r="E28" s="725"/>
      <c r="F28" s="679" t="s">
        <v>47</v>
      </c>
      <c r="G28" s="679"/>
      <c r="H28" s="279" t="s">
        <v>51</v>
      </c>
      <c r="I28" s="279" t="s">
        <v>48</v>
      </c>
      <c r="J28" s="279" t="s">
        <v>251</v>
      </c>
      <c r="K28" s="679" t="s">
        <v>117</v>
      </c>
      <c r="L28" s="679"/>
      <c r="M28" s="279" t="s">
        <v>118</v>
      </c>
      <c r="N28" s="279" t="s">
        <v>54</v>
      </c>
      <c r="O28" s="279" t="s">
        <v>369</v>
      </c>
    </row>
    <row r="29" spans="2:15" ht="43.5" customHeight="1">
      <c r="B29" s="821" t="s">
        <v>57</v>
      </c>
      <c r="C29" s="821"/>
      <c r="D29" s="673" t="s">
        <v>405</v>
      </c>
      <c r="E29" s="672"/>
      <c r="F29" s="673" t="s">
        <v>503</v>
      </c>
      <c r="G29" s="673"/>
      <c r="H29" s="280" t="s">
        <v>241</v>
      </c>
      <c r="I29" s="814">
        <f>COUNTIF(H29:H30,"Y")/COUNTA(F29:G30)</f>
        <v>0</v>
      </c>
      <c r="J29" s="816" t="str">
        <f>IF(I29&lt;=15%,"Not Achieved",IF(I29&lt;=50%,"Partially Achieved",IF(I29&lt;=85%,"Largely Achieved",IF(I29&lt;=100%,"Fully Achieved"))))</f>
        <v>Not Achieved</v>
      </c>
      <c r="K29" s="673" t="s">
        <v>700</v>
      </c>
      <c r="L29" s="673"/>
      <c r="M29" s="282"/>
      <c r="N29" s="713"/>
      <c r="O29" s="282"/>
    </row>
    <row r="30" spans="2:15" ht="49.5" customHeight="1">
      <c r="B30" s="821"/>
      <c r="C30" s="821"/>
      <c r="D30" s="672"/>
      <c r="E30" s="672"/>
      <c r="F30" s="818" t="s">
        <v>504</v>
      </c>
      <c r="G30" s="819"/>
      <c r="H30" s="280" t="s">
        <v>241</v>
      </c>
      <c r="I30" s="815"/>
      <c r="J30" s="845"/>
      <c r="K30" s="673" t="s">
        <v>701</v>
      </c>
      <c r="L30" s="673"/>
      <c r="M30" s="158"/>
      <c r="N30" s="714"/>
      <c r="O30" s="282"/>
    </row>
    <row r="31" spans="2:15" ht="52.5" customHeight="1">
      <c r="B31" s="821" t="s">
        <v>159</v>
      </c>
      <c r="C31" s="821"/>
      <c r="D31" s="673" t="s">
        <v>184</v>
      </c>
      <c r="E31" s="672"/>
      <c r="F31" s="673" t="s">
        <v>505</v>
      </c>
      <c r="G31" s="673"/>
      <c r="H31" s="280" t="s">
        <v>241</v>
      </c>
      <c r="I31" s="814">
        <f>COUNTIF(H31:H32,"Y")/COUNTA(F31:G32)</f>
        <v>0</v>
      </c>
      <c r="J31" s="816" t="str">
        <f>IF(I31&lt;=15%,"Not Achieved",IF(I31&lt;=50%,"Partially Achieved",IF(I31&lt;=85%,"Largely Achieved",IF(I31&lt;=100%,"Fully Achieved"))))</f>
        <v>Not Achieved</v>
      </c>
      <c r="K31" s="673" t="s">
        <v>702</v>
      </c>
      <c r="L31" s="673"/>
      <c r="M31" s="282"/>
      <c r="N31" s="713"/>
      <c r="O31" s="282"/>
    </row>
    <row r="32" spans="2:15" ht="57" customHeight="1">
      <c r="B32" s="821"/>
      <c r="C32" s="821"/>
      <c r="D32" s="672"/>
      <c r="E32" s="672"/>
      <c r="F32" s="849" t="s">
        <v>506</v>
      </c>
      <c r="G32" s="849"/>
      <c r="H32" s="149" t="s">
        <v>241</v>
      </c>
      <c r="I32" s="815"/>
      <c r="J32" s="845"/>
      <c r="K32" s="673" t="s">
        <v>703</v>
      </c>
      <c r="L32" s="673"/>
      <c r="M32" s="158"/>
      <c r="N32" s="714"/>
      <c r="O32" s="282"/>
    </row>
    <row r="33" spans="2:15" ht="64.5" customHeight="1">
      <c r="B33" s="821" t="s">
        <v>62</v>
      </c>
      <c r="C33" s="821"/>
      <c r="D33" s="673" t="s">
        <v>406</v>
      </c>
      <c r="E33" s="672"/>
      <c r="F33" s="673" t="s">
        <v>507</v>
      </c>
      <c r="G33" s="673"/>
      <c r="H33" s="149" t="s">
        <v>241</v>
      </c>
      <c r="I33" s="814">
        <f>COUNTIF(H33:H34,"Y")/COUNTA(F33:G34)</f>
        <v>0</v>
      </c>
      <c r="J33" s="816" t="str">
        <f>IF(I33&lt;=15%,"Not Achieved",IF(I33&lt;=50%,"Partially Achieved",IF(I33&lt;=85%,"Largely Achieved",IF(I33&lt;=100%,"Fully Achieved"))))</f>
        <v>Not Achieved</v>
      </c>
      <c r="K33" s="673" t="s">
        <v>704</v>
      </c>
      <c r="L33" s="673"/>
      <c r="M33" s="282"/>
      <c r="N33" s="713"/>
      <c r="O33" s="282"/>
    </row>
    <row r="34" spans="2:15" ht="130" customHeight="1">
      <c r="B34" s="821"/>
      <c r="C34" s="821"/>
      <c r="D34" s="672"/>
      <c r="E34" s="672"/>
      <c r="F34" s="818" t="s">
        <v>533</v>
      </c>
      <c r="G34" s="819"/>
      <c r="H34" s="149" t="s">
        <v>241</v>
      </c>
      <c r="I34" s="815"/>
      <c r="J34" s="817"/>
      <c r="K34" s="673" t="s">
        <v>705</v>
      </c>
      <c r="L34" s="673"/>
      <c r="M34" s="158"/>
      <c r="N34" s="714"/>
      <c r="O34" s="282"/>
    </row>
    <row r="35" spans="2:15" ht="78" customHeight="1">
      <c r="B35" s="821" t="s">
        <v>63</v>
      </c>
      <c r="C35" s="821"/>
      <c r="D35" s="673" t="s">
        <v>185</v>
      </c>
      <c r="E35" s="672"/>
      <c r="F35" s="673" t="s">
        <v>508</v>
      </c>
      <c r="G35" s="673"/>
      <c r="H35" s="149" t="s">
        <v>241</v>
      </c>
      <c r="I35" s="814">
        <f>COUNTIF(H35:H38,"Y")/COUNTA(F35:G38)</f>
        <v>0</v>
      </c>
      <c r="J35" s="816" t="str">
        <f>IF(I35&lt;=15%,"Not Achieved",IF(I35&lt;=50%,"Partially Achieved",IF(I35&lt;=85%,"Largely Achieved",IF(I35&lt;=100%,"Fully Achieved"))))</f>
        <v>Not Achieved</v>
      </c>
      <c r="K35" s="673" t="s">
        <v>706</v>
      </c>
      <c r="L35" s="673"/>
      <c r="M35" s="282"/>
      <c r="N35" s="713"/>
      <c r="O35" s="282"/>
    </row>
    <row r="36" spans="2:15" ht="38.25" customHeight="1">
      <c r="B36" s="821"/>
      <c r="C36" s="821"/>
      <c r="D36" s="672"/>
      <c r="E36" s="672"/>
      <c r="F36" s="818" t="s">
        <v>509</v>
      </c>
      <c r="G36" s="819"/>
      <c r="H36" s="149" t="s">
        <v>241</v>
      </c>
      <c r="I36" s="815"/>
      <c r="J36" s="817"/>
      <c r="K36" s="673" t="s">
        <v>707</v>
      </c>
      <c r="L36" s="673"/>
      <c r="M36" s="158"/>
      <c r="N36" s="714"/>
      <c r="O36" s="282"/>
    </row>
    <row r="37" spans="2:15" ht="38.25" customHeight="1">
      <c r="B37" s="821"/>
      <c r="C37" s="821"/>
      <c r="D37" s="672"/>
      <c r="E37" s="672"/>
      <c r="F37" s="846" t="s">
        <v>510</v>
      </c>
      <c r="G37" s="847"/>
      <c r="H37" s="149" t="s">
        <v>241</v>
      </c>
      <c r="I37" s="815"/>
      <c r="J37" s="817"/>
      <c r="K37" s="673" t="s">
        <v>708</v>
      </c>
      <c r="L37" s="673"/>
      <c r="M37" s="158"/>
      <c r="N37" s="714"/>
      <c r="O37" s="282"/>
    </row>
    <row r="38" spans="2:15" ht="53.5" customHeight="1">
      <c r="B38" s="821"/>
      <c r="C38" s="821"/>
      <c r="D38" s="672"/>
      <c r="E38" s="672"/>
      <c r="F38" s="818" t="s">
        <v>512</v>
      </c>
      <c r="G38" s="819"/>
      <c r="H38" s="149" t="s">
        <v>241</v>
      </c>
      <c r="I38" s="815"/>
      <c r="J38" s="845"/>
      <c r="K38" s="673" t="s">
        <v>709</v>
      </c>
      <c r="L38" s="673"/>
      <c r="M38" s="158"/>
      <c r="N38" s="714"/>
      <c r="O38" s="282"/>
    </row>
    <row r="39" spans="2:15" ht="65" customHeight="1">
      <c r="B39" s="821" t="s">
        <v>64</v>
      </c>
      <c r="C39" s="821"/>
      <c r="D39" s="673" t="s">
        <v>186</v>
      </c>
      <c r="E39" s="672"/>
      <c r="F39" s="673" t="s">
        <v>511</v>
      </c>
      <c r="G39" s="673"/>
      <c r="H39" s="149" t="s">
        <v>241</v>
      </c>
      <c r="I39" s="826">
        <f>COUNTIF(H39:H40,"Y")/COUNTA(F39:G40)</f>
        <v>0</v>
      </c>
      <c r="J39" s="816" t="str">
        <f>IF(I39&lt;=15%,"Not Achieved",IF(I39&lt;=50%,"Partially Achieved",IF(I39&lt;=85%,"Largely Achieved",IF(I39&lt;=100%,"Fully Achieved"))))</f>
        <v>Not Achieved</v>
      </c>
      <c r="K39" s="673" t="s">
        <v>710</v>
      </c>
      <c r="L39" s="673"/>
      <c r="M39" s="282"/>
      <c r="N39" s="670"/>
      <c r="O39" s="282"/>
    </row>
    <row r="40" spans="2:15" ht="53.5" customHeight="1">
      <c r="B40" s="821"/>
      <c r="C40" s="821"/>
      <c r="D40" s="672"/>
      <c r="E40" s="672"/>
      <c r="F40" s="673" t="s">
        <v>534</v>
      </c>
      <c r="G40" s="673"/>
      <c r="H40" s="149" t="s">
        <v>241</v>
      </c>
      <c r="I40" s="826"/>
      <c r="J40" s="845"/>
      <c r="K40" s="673" t="s">
        <v>711</v>
      </c>
      <c r="L40" s="673"/>
      <c r="M40" s="158"/>
      <c r="N40" s="670"/>
      <c r="O40" s="282"/>
    </row>
  </sheetData>
  <mergeCells count="71">
    <mergeCell ref="K39:L39"/>
    <mergeCell ref="K40:L40"/>
    <mergeCell ref="K31:L31"/>
    <mergeCell ref="K32:L32"/>
    <mergeCell ref="K33:L33"/>
    <mergeCell ref="K34:L34"/>
    <mergeCell ref="K35:L35"/>
    <mergeCell ref="N39:N40"/>
    <mergeCell ref="N35:N38"/>
    <mergeCell ref="F21:G23"/>
    <mergeCell ref="K27:L27"/>
    <mergeCell ref="K28:L28"/>
    <mergeCell ref="D26:O26"/>
    <mergeCell ref="J31:J32"/>
    <mergeCell ref="F32:G32"/>
    <mergeCell ref="I31:I32"/>
    <mergeCell ref="F40:G40"/>
    <mergeCell ref="I39:I40"/>
    <mergeCell ref="J39:J40"/>
    <mergeCell ref="I35:I38"/>
    <mergeCell ref="J35:J38"/>
    <mergeCell ref="N33:N34"/>
    <mergeCell ref="F34:G34"/>
    <mergeCell ref="B39:C40"/>
    <mergeCell ref="D39:E40"/>
    <mergeCell ref="F39:G39"/>
    <mergeCell ref="B35:C38"/>
    <mergeCell ref="D35:E38"/>
    <mergeCell ref="F35:G35"/>
    <mergeCell ref="F36:G36"/>
    <mergeCell ref="F38:G38"/>
    <mergeCell ref="F37:G37"/>
    <mergeCell ref="I33:I34"/>
    <mergeCell ref="J33:J34"/>
    <mergeCell ref="K36:L36"/>
    <mergeCell ref="K37:L37"/>
    <mergeCell ref="K38:L38"/>
    <mergeCell ref="B33:C34"/>
    <mergeCell ref="D33:E34"/>
    <mergeCell ref="F33:G33"/>
    <mergeCell ref="N29:N30"/>
    <mergeCell ref="F30:G30"/>
    <mergeCell ref="I29:I30"/>
    <mergeCell ref="J29:J30"/>
    <mergeCell ref="N31:N32"/>
    <mergeCell ref="F31:G31"/>
    <mergeCell ref="B29:C30"/>
    <mergeCell ref="D29:E30"/>
    <mergeCell ref="F29:G29"/>
    <mergeCell ref="B31:C32"/>
    <mergeCell ref="D31:E32"/>
    <mergeCell ref="K29:L29"/>
    <mergeCell ref="K30:L30"/>
    <mergeCell ref="B28:C28"/>
    <mergeCell ref="D28:E28"/>
    <mergeCell ref="F28:G28"/>
    <mergeCell ref="B26:C26"/>
    <mergeCell ref="B27:C27"/>
    <mergeCell ref="D27:E27"/>
    <mergeCell ref="F27:G27"/>
    <mergeCell ref="B1:N1"/>
    <mergeCell ref="B18:C20"/>
    <mergeCell ref="D18:E20"/>
    <mergeCell ref="F18:G20"/>
    <mergeCell ref="H18:I20"/>
    <mergeCell ref="D4:E4"/>
    <mergeCell ref="D5:E5"/>
    <mergeCell ref="J5:K5"/>
    <mergeCell ref="J6:K6"/>
    <mergeCell ref="J7:K7"/>
    <mergeCell ref="J8:K9"/>
  </mergeCells>
  <conditionalFormatting sqref="J29">
    <cfRule type="cellIs" dxfId="253" priority="21" operator="equal">
      <formula>"Partially Achieved"</formula>
    </cfRule>
    <cfRule type="cellIs" dxfId="252" priority="22" operator="equal">
      <formula>"Largely Achieved"</formula>
    </cfRule>
    <cfRule type="cellIs" dxfId="251" priority="23" operator="equal">
      <formula>"Not Achieved"</formula>
    </cfRule>
    <cfRule type="cellIs" dxfId="250" priority="24" operator="equal">
      <formula>"Fully Achieved"</formula>
    </cfRule>
  </conditionalFormatting>
  <conditionalFormatting sqref="J31">
    <cfRule type="cellIs" dxfId="249" priority="17" operator="equal">
      <formula>"Partially Achieved"</formula>
    </cfRule>
    <cfRule type="cellIs" dxfId="248" priority="18" operator="equal">
      <formula>"Largely Achieved"</formula>
    </cfRule>
    <cfRule type="cellIs" dxfId="247" priority="19" operator="equal">
      <formula>"Not Achieved"</formula>
    </cfRule>
    <cfRule type="cellIs" dxfId="246" priority="20" operator="equal">
      <formula>"Fully Achieved"</formula>
    </cfRule>
  </conditionalFormatting>
  <conditionalFormatting sqref="J33">
    <cfRule type="cellIs" dxfId="245" priority="13" operator="equal">
      <formula>"Partially Achieved"</formula>
    </cfRule>
    <cfRule type="cellIs" dxfId="244" priority="14" operator="equal">
      <formula>"Largely Achieved"</formula>
    </cfRule>
    <cfRule type="cellIs" dxfId="243" priority="15" operator="equal">
      <formula>"Not Achieved"</formula>
    </cfRule>
    <cfRule type="cellIs" dxfId="242" priority="16" operator="equal">
      <formula>"Fully Achieved"</formula>
    </cfRule>
  </conditionalFormatting>
  <conditionalFormatting sqref="J35">
    <cfRule type="cellIs" dxfId="241" priority="9" operator="equal">
      <formula>"Partially Achieved"</formula>
    </cfRule>
    <cfRule type="cellIs" dxfId="240" priority="10" operator="equal">
      <formula>"Largely Achieved"</formula>
    </cfRule>
    <cfRule type="cellIs" dxfId="239" priority="11" operator="equal">
      <formula>"Not Achieved"</formula>
    </cfRule>
    <cfRule type="cellIs" dxfId="238" priority="12" operator="equal">
      <formula>"Fully Achieved"</formula>
    </cfRule>
  </conditionalFormatting>
  <conditionalFormatting sqref="J39">
    <cfRule type="cellIs" dxfId="237" priority="1" operator="equal">
      <formula>"Partially Achieved"</formula>
    </cfRule>
    <cfRule type="cellIs" dxfId="236" priority="2" operator="equal">
      <formula>"Largely Achieved"</formula>
    </cfRule>
    <cfRule type="cellIs" dxfId="235" priority="3" operator="equal">
      <formula>"Not Achieved"</formula>
    </cfRule>
    <cfRule type="cellIs" dxfId="234" priority="4" operator="equal">
      <formula>"Fully Achieved"</formula>
    </cfRule>
  </conditionalFormatting>
  <dataValidations count="1">
    <dataValidation type="list" allowBlank="1" showInputMessage="1" showErrorMessage="1" sqref="H29:H40" xr:uid="{0D767F13-5AC1-4288-B90E-966F1828D0C1}">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E77CA4-7C64-4744-BE68-B05C529EEEB0}">
  <sheetPr codeName="Sheet9">
    <tabColor rgb="FFD2E115"/>
  </sheetPr>
  <dimension ref="B1:O46"/>
  <sheetViews>
    <sheetView view="pageBreakPreview" zoomScale="75" zoomScaleNormal="80" zoomScaleSheetLayoutView="75" zoomScalePageLayoutView="30" workbookViewId="0">
      <selection activeCell="D44" sqref="D44:E46"/>
    </sheetView>
  </sheetViews>
  <sheetFormatPr baseColWidth="10" defaultColWidth="8.83203125" defaultRowHeight="14"/>
  <cols>
    <col min="1" max="1" width="2.5" style="121" customWidth="1"/>
    <col min="2" max="9" width="15.5" style="121" customWidth="1"/>
    <col min="10" max="10" width="24.33203125" style="121" customWidth="1"/>
    <col min="11" max="12" width="15.5" style="121" customWidth="1"/>
    <col min="13" max="13" width="23.83203125" style="121" customWidth="1"/>
    <col min="14" max="14" width="26.6640625" style="121" customWidth="1"/>
    <col min="15" max="15" width="25.1640625" style="121" customWidth="1"/>
    <col min="16" max="16" width="2.6640625" style="121" customWidth="1"/>
    <col min="17" max="16384" width="8.83203125" style="121"/>
  </cols>
  <sheetData>
    <row r="1" spans="2:15" ht="14.5" customHeight="1">
      <c r="B1" s="601" t="s">
        <v>371</v>
      </c>
      <c r="C1" s="601"/>
      <c r="D1" s="601"/>
      <c r="E1" s="601"/>
      <c r="F1" s="601"/>
      <c r="G1" s="601"/>
      <c r="H1" s="601"/>
      <c r="I1" s="601"/>
      <c r="J1" s="601"/>
      <c r="K1" s="601"/>
      <c r="L1" s="601"/>
      <c r="M1" s="601"/>
      <c r="N1" s="601"/>
      <c r="O1" s="601"/>
    </row>
    <row r="2" spans="2:15" ht="60.75" customHeight="1">
      <c r="D2" s="122"/>
    </row>
    <row r="3" spans="2:15" ht="47.25" customHeight="1">
      <c r="B3" s="123" t="s">
        <v>50</v>
      </c>
      <c r="C3" s="123"/>
    </row>
    <row r="4" spans="2:15" ht="18" customHeight="1">
      <c r="B4" s="171" t="s">
        <v>214</v>
      </c>
      <c r="C4" s="172"/>
      <c r="D4" s="602" t="str">
        <f>'Dashboard Penilaian Maturitas'!F5</f>
        <v>[DUMMY]</v>
      </c>
      <c r="E4" s="604"/>
      <c r="F4" s="173"/>
      <c r="G4" s="173"/>
      <c r="H4" s="173"/>
      <c r="I4" s="173"/>
      <c r="J4" s="173"/>
      <c r="K4" s="173"/>
    </row>
    <row r="5" spans="2:15" ht="18" customHeight="1">
      <c r="B5" s="171" t="s">
        <v>213</v>
      </c>
      <c r="C5" s="172"/>
      <c r="D5" s="602" t="str">
        <f>'Dashboard Penilaian Maturitas'!F7</f>
        <v>Kesehatan</v>
      </c>
      <c r="E5" s="604"/>
      <c r="F5" s="173"/>
      <c r="G5" s="173"/>
      <c r="H5" s="174" t="s">
        <v>215</v>
      </c>
      <c r="I5" s="175"/>
      <c r="J5" s="602" t="str">
        <f>'Dashboard Penilaian Maturitas'!P7</f>
        <v>Rumah Sakit</v>
      </c>
      <c r="K5" s="604"/>
    </row>
    <row r="6" spans="2:15" ht="18" customHeight="1">
      <c r="B6" s="171" t="s">
        <v>18</v>
      </c>
      <c r="C6" s="175"/>
      <c r="D6" s="129"/>
      <c r="E6" s="130"/>
      <c r="F6" s="176"/>
      <c r="G6" s="176"/>
      <c r="H6" s="174" t="s">
        <v>22</v>
      </c>
      <c r="I6" s="175"/>
      <c r="J6" s="704"/>
      <c r="K6" s="705"/>
    </row>
    <row r="7" spans="2:15" ht="18" customHeight="1">
      <c r="B7" s="171" t="s">
        <v>34</v>
      </c>
      <c r="C7" s="177"/>
      <c r="D7" s="129"/>
      <c r="E7" s="130"/>
      <c r="F7" s="176"/>
      <c r="G7" s="176"/>
      <c r="H7" s="171" t="s">
        <v>20</v>
      </c>
      <c r="I7" s="175"/>
      <c r="J7" s="704"/>
      <c r="K7" s="705"/>
    </row>
    <row r="8" spans="2:15" ht="18" customHeight="1">
      <c r="B8" s="171" t="s">
        <v>20</v>
      </c>
      <c r="C8" s="177"/>
      <c r="D8" s="129"/>
      <c r="E8" s="130"/>
      <c r="F8" s="176"/>
      <c r="G8" s="176"/>
      <c r="H8" s="178" t="s">
        <v>23</v>
      </c>
      <c r="I8" s="179"/>
      <c r="J8" s="700"/>
      <c r="K8" s="701"/>
    </row>
    <row r="9" spans="2:15" ht="18" customHeight="1">
      <c r="B9" s="180" t="s">
        <v>21</v>
      </c>
      <c r="C9" s="181"/>
      <c r="D9" s="136"/>
      <c r="E9" s="137"/>
      <c r="F9" s="176"/>
      <c r="G9" s="176"/>
      <c r="H9" s="182"/>
      <c r="I9" s="183"/>
      <c r="J9" s="702"/>
      <c r="K9" s="703"/>
    </row>
    <row r="10" spans="2:15" ht="18" customHeight="1">
      <c r="B10" s="123"/>
      <c r="C10" s="123"/>
    </row>
    <row r="11" spans="2:15" ht="18" customHeight="1">
      <c r="B11" s="124" t="s">
        <v>58</v>
      </c>
      <c r="C11" s="131"/>
      <c r="D11" s="129" t="s">
        <v>328</v>
      </c>
      <c r="E11" s="141"/>
    </row>
    <row r="12" spans="2:15" ht="18" customHeight="1">
      <c r="B12" s="134" t="s">
        <v>56</v>
      </c>
      <c r="C12" s="135"/>
      <c r="D12" s="136" t="s">
        <v>331</v>
      </c>
      <c r="E12" s="143"/>
    </row>
    <row r="13" spans="2:15" ht="18" customHeight="1">
      <c r="B13" s="144"/>
      <c r="C13" s="144"/>
      <c r="D13" s="126"/>
    </row>
    <row r="14" spans="2:15" ht="15">
      <c r="B14" s="145" t="s">
        <v>56</v>
      </c>
      <c r="C14" s="145" t="s">
        <v>35</v>
      </c>
      <c r="D14" s="145" t="s">
        <v>36</v>
      </c>
      <c r="E14" s="145" t="s">
        <v>37</v>
      </c>
      <c r="F14" s="145" t="s">
        <v>38</v>
      </c>
      <c r="G14" s="145" t="s">
        <v>39</v>
      </c>
    </row>
    <row r="15" spans="2:15"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5" ht="30">
      <c r="B16" s="146" t="s">
        <v>32</v>
      </c>
      <c r="C16" s="160">
        <f>I29</f>
        <v>0</v>
      </c>
      <c r="D16" s="160">
        <f>I33</f>
        <v>0</v>
      </c>
      <c r="E16" s="160">
        <f>I37</f>
        <v>0</v>
      </c>
      <c r="F16" s="160">
        <f>I40</f>
        <v>0</v>
      </c>
      <c r="G16" s="160">
        <f>I44</f>
        <v>0</v>
      </c>
    </row>
    <row r="18" spans="2:15" ht="13" customHeight="1">
      <c r="B18" s="787" t="s">
        <v>40</v>
      </c>
      <c r="C18" s="788"/>
      <c r="D18" s="793" t="s">
        <v>41</v>
      </c>
      <c r="E18" s="794"/>
      <c r="F18" s="799" t="s">
        <v>42</v>
      </c>
      <c r="G18" s="800"/>
      <c r="H18" s="839" t="s">
        <v>43</v>
      </c>
      <c r="I18" s="840"/>
    </row>
    <row r="19" spans="2:15" ht="14.25" customHeight="1">
      <c r="B19" s="789"/>
      <c r="C19" s="790"/>
      <c r="D19" s="795"/>
      <c r="E19" s="796"/>
      <c r="F19" s="801"/>
      <c r="G19" s="802"/>
      <c r="H19" s="841"/>
      <c r="I19" s="842"/>
    </row>
    <row r="20" spans="2:15" ht="14.25" customHeight="1">
      <c r="B20" s="791"/>
      <c r="C20" s="792"/>
      <c r="D20" s="797"/>
      <c r="E20" s="798"/>
      <c r="F20" s="803"/>
      <c r="G20" s="804"/>
      <c r="H20" s="843"/>
      <c r="I20" s="844"/>
    </row>
    <row r="21" spans="2:15" ht="14.25" customHeight="1"/>
    <row r="22" spans="2:15" ht="14.25" customHeight="1"/>
    <row r="26" spans="2:15" ht="27" customHeight="1">
      <c r="B26" s="680" t="s">
        <v>59</v>
      </c>
      <c r="C26" s="732"/>
      <c r="D26" s="681" t="s">
        <v>352</v>
      </c>
      <c r="E26" s="681"/>
      <c r="F26" s="681"/>
      <c r="G26" s="681"/>
      <c r="H26" s="681"/>
      <c r="I26" s="681"/>
      <c r="J26" s="681"/>
      <c r="K26" s="681"/>
      <c r="L26" s="681"/>
      <c r="M26" s="681"/>
      <c r="N26" s="681"/>
      <c r="O26" s="681"/>
    </row>
    <row r="27" spans="2:15" s="360" customFormat="1" ht="39" customHeight="1">
      <c r="B27" s="785" t="s">
        <v>28</v>
      </c>
      <c r="C27" s="786"/>
      <c r="D27" s="663" t="s">
        <v>29</v>
      </c>
      <c r="E27" s="731"/>
      <c r="F27" s="663" t="s">
        <v>30</v>
      </c>
      <c r="G27" s="731"/>
      <c r="H27" s="148" t="s">
        <v>44</v>
      </c>
      <c r="I27" s="148" t="s">
        <v>45</v>
      </c>
      <c r="J27" s="148" t="s">
        <v>242</v>
      </c>
      <c r="K27" s="663" t="s">
        <v>61</v>
      </c>
      <c r="L27" s="731"/>
      <c r="M27" s="148" t="s">
        <v>52</v>
      </c>
      <c r="N27" s="148" t="s">
        <v>53</v>
      </c>
      <c r="O27" s="278" t="s">
        <v>350</v>
      </c>
    </row>
    <row r="28" spans="2:15" ht="62.5" customHeight="1">
      <c r="B28" s="683" t="s">
        <v>46</v>
      </c>
      <c r="C28" s="725"/>
      <c r="D28" s="683" t="s">
        <v>116</v>
      </c>
      <c r="E28" s="725"/>
      <c r="F28" s="679" t="s">
        <v>47</v>
      </c>
      <c r="G28" s="679"/>
      <c r="H28" s="340" t="s">
        <v>51</v>
      </c>
      <c r="I28" s="340" t="s">
        <v>48</v>
      </c>
      <c r="J28" s="340" t="s">
        <v>251</v>
      </c>
      <c r="K28" s="679" t="s">
        <v>117</v>
      </c>
      <c r="L28" s="679"/>
      <c r="M28" s="340" t="s">
        <v>118</v>
      </c>
      <c r="N28" s="340" t="s">
        <v>54</v>
      </c>
      <c r="O28" s="340" t="s">
        <v>369</v>
      </c>
    </row>
    <row r="29" spans="2:15" ht="55" customHeight="1">
      <c r="B29" s="821" t="s">
        <v>57</v>
      </c>
      <c r="C29" s="821"/>
      <c r="D29" s="673" t="s">
        <v>490</v>
      </c>
      <c r="E29" s="672"/>
      <c r="F29" s="673" t="s">
        <v>535</v>
      </c>
      <c r="G29" s="673"/>
      <c r="H29" s="338" t="s">
        <v>241</v>
      </c>
      <c r="I29" s="814">
        <f>COUNTIF(H29:H32,"Y")/COUNTA(F29:G32)</f>
        <v>0</v>
      </c>
      <c r="J29" s="822" t="str">
        <f>IF(I29&lt;=15%,"Not Achieved",IF(I29&lt;=50%,"Partially Achieved",IF(I29&lt;=85%,"Largely Achieved",IF(I29&lt;=100%,"Fully Achieved"))))</f>
        <v>Not Achieved</v>
      </c>
      <c r="K29" s="673" t="s">
        <v>712</v>
      </c>
      <c r="L29" s="673"/>
      <c r="M29" s="359"/>
      <c r="N29" s="713"/>
      <c r="O29" s="359"/>
    </row>
    <row r="30" spans="2:15" ht="36" customHeight="1">
      <c r="B30" s="821"/>
      <c r="C30" s="821"/>
      <c r="D30" s="672"/>
      <c r="E30" s="672"/>
      <c r="F30" s="818" t="s">
        <v>536</v>
      </c>
      <c r="G30" s="819"/>
      <c r="H30" s="338" t="s">
        <v>241</v>
      </c>
      <c r="I30" s="815"/>
      <c r="J30" s="823"/>
      <c r="K30" s="673" t="s">
        <v>713</v>
      </c>
      <c r="L30" s="673"/>
      <c r="M30" s="158"/>
      <c r="N30" s="714"/>
      <c r="O30" s="359"/>
    </row>
    <row r="31" spans="2:15" ht="49" customHeight="1">
      <c r="B31" s="821"/>
      <c r="C31" s="821"/>
      <c r="D31" s="672"/>
      <c r="E31" s="672"/>
      <c r="F31" s="818" t="s">
        <v>537</v>
      </c>
      <c r="G31" s="819"/>
      <c r="H31" s="338" t="s">
        <v>241</v>
      </c>
      <c r="I31" s="815"/>
      <c r="J31" s="823"/>
      <c r="K31" s="673" t="s">
        <v>714</v>
      </c>
      <c r="L31" s="673"/>
      <c r="M31" s="158"/>
      <c r="N31" s="714"/>
      <c r="O31" s="359"/>
    </row>
    <row r="32" spans="2:15" ht="39" customHeight="1">
      <c r="B32" s="821"/>
      <c r="C32" s="821"/>
      <c r="D32" s="672"/>
      <c r="E32" s="672"/>
      <c r="F32" s="673" t="s">
        <v>538</v>
      </c>
      <c r="G32" s="673"/>
      <c r="H32" s="338" t="s">
        <v>241</v>
      </c>
      <c r="I32" s="825"/>
      <c r="J32" s="824"/>
      <c r="K32" s="673" t="s">
        <v>715</v>
      </c>
      <c r="L32" s="673"/>
      <c r="M32" s="158"/>
      <c r="N32" s="715"/>
      <c r="O32" s="359"/>
    </row>
    <row r="33" spans="2:15" ht="50" customHeight="1">
      <c r="B33" s="821" t="s">
        <v>159</v>
      </c>
      <c r="C33" s="821"/>
      <c r="D33" s="673" t="s">
        <v>491</v>
      </c>
      <c r="E33" s="672"/>
      <c r="F33" s="673" t="s">
        <v>539</v>
      </c>
      <c r="G33" s="673"/>
      <c r="H33" s="373" t="s">
        <v>241</v>
      </c>
      <c r="I33" s="814">
        <f>COUNTIF(H33:H36,"Y")/COUNTA(F33:G36)</f>
        <v>0</v>
      </c>
      <c r="J33" s="822" t="str">
        <f>IF(I33&lt;=15%,"Not Achieved",IF(I33&lt;=50%,"Partially Achieved",IF(I33&lt;=85%,"Largely Achieved",IF(I33&lt;=100%,"Fully Achieved"))))</f>
        <v>Not Achieved</v>
      </c>
      <c r="K33" s="673" t="s">
        <v>716</v>
      </c>
      <c r="L33" s="673"/>
      <c r="M33" s="359"/>
      <c r="N33" s="713"/>
      <c r="O33" s="359"/>
    </row>
    <row r="34" spans="2:15" ht="72.75" customHeight="1">
      <c r="B34" s="821"/>
      <c r="C34" s="821"/>
      <c r="D34" s="672"/>
      <c r="E34" s="672"/>
      <c r="F34" s="818" t="s">
        <v>540</v>
      </c>
      <c r="G34" s="819"/>
      <c r="H34" s="373" t="s">
        <v>241</v>
      </c>
      <c r="I34" s="815"/>
      <c r="J34" s="823"/>
      <c r="K34" s="673" t="s">
        <v>717</v>
      </c>
      <c r="L34" s="673"/>
      <c r="M34" s="158"/>
      <c r="N34" s="714"/>
      <c r="O34" s="359"/>
    </row>
    <row r="35" spans="2:15" ht="40" customHeight="1">
      <c r="B35" s="821"/>
      <c r="C35" s="821"/>
      <c r="D35" s="672"/>
      <c r="E35" s="672"/>
      <c r="F35" s="818" t="s">
        <v>541</v>
      </c>
      <c r="G35" s="819"/>
      <c r="H35" s="373" t="s">
        <v>241</v>
      </c>
      <c r="I35" s="815"/>
      <c r="J35" s="823"/>
      <c r="K35" s="673" t="s">
        <v>718</v>
      </c>
      <c r="L35" s="673"/>
      <c r="M35" s="158"/>
      <c r="N35" s="714"/>
      <c r="O35" s="359"/>
    </row>
    <row r="36" spans="2:15" ht="48" customHeight="1">
      <c r="B36" s="821"/>
      <c r="C36" s="821"/>
      <c r="D36" s="672"/>
      <c r="E36" s="672"/>
      <c r="F36" s="673" t="s">
        <v>542</v>
      </c>
      <c r="G36" s="673"/>
      <c r="H36" s="373" t="s">
        <v>241</v>
      </c>
      <c r="I36" s="815"/>
      <c r="J36" s="824"/>
      <c r="K36" s="673" t="s">
        <v>719</v>
      </c>
      <c r="L36" s="673"/>
      <c r="M36" s="158"/>
      <c r="N36" s="714"/>
      <c r="O36" s="359"/>
    </row>
    <row r="37" spans="2:15" ht="59.5" customHeight="1">
      <c r="B37" s="821" t="s">
        <v>62</v>
      </c>
      <c r="C37" s="821"/>
      <c r="D37" s="673" t="s">
        <v>187</v>
      </c>
      <c r="E37" s="672"/>
      <c r="F37" s="673" t="s">
        <v>492</v>
      </c>
      <c r="G37" s="673"/>
      <c r="H37" s="338" t="s">
        <v>241</v>
      </c>
      <c r="I37" s="814">
        <f>COUNTIF(H37:H39,"Y")/COUNTA(F37:G39)</f>
        <v>0</v>
      </c>
      <c r="J37" s="822" t="str">
        <f>IF(I37&lt;=15%,"Not Achieved",IF(I37&lt;=50%,"Partially Achieved",IF(I37&lt;=85%,"Largely Achieved",IF(I37&lt;=100%,"Fully Achieved"))))</f>
        <v>Not Achieved</v>
      </c>
      <c r="K37" s="673" t="s">
        <v>720</v>
      </c>
      <c r="L37" s="673"/>
      <c r="M37" s="359"/>
      <c r="N37" s="713"/>
      <c r="O37" s="359"/>
    </row>
    <row r="38" spans="2:15" ht="50.25" customHeight="1">
      <c r="B38" s="821"/>
      <c r="C38" s="821"/>
      <c r="D38" s="672"/>
      <c r="E38" s="672"/>
      <c r="F38" s="818" t="s">
        <v>493</v>
      </c>
      <c r="G38" s="819"/>
      <c r="H38" s="338" t="s">
        <v>241</v>
      </c>
      <c r="I38" s="815"/>
      <c r="J38" s="823"/>
      <c r="K38" s="673" t="s">
        <v>721</v>
      </c>
      <c r="L38" s="673"/>
      <c r="M38" s="158"/>
      <c r="N38" s="714"/>
      <c r="O38" s="359"/>
    </row>
    <row r="39" spans="2:15" ht="61.5" customHeight="1">
      <c r="B39" s="821"/>
      <c r="C39" s="821"/>
      <c r="D39" s="672"/>
      <c r="E39" s="672"/>
      <c r="F39" s="818" t="s">
        <v>494</v>
      </c>
      <c r="G39" s="819"/>
      <c r="H39" s="338" t="s">
        <v>241</v>
      </c>
      <c r="I39" s="815"/>
      <c r="J39" s="824"/>
      <c r="K39" s="673" t="s">
        <v>722</v>
      </c>
      <c r="L39" s="673"/>
      <c r="M39" s="158"/>
      <c r="N39" s="714"/>
      <c r="O39" s="359"/>
    </row>
    <row r="40" spans="2:15" ht="74.5" customHeight="1">
      <c r="B40" s="821" t="s">
        <v>63</v>
      </c>
      <c r="C40" s="821"/>
      <c r="D40" s="673" t="s">
        <v>188</v>
      </c>
      <c r="E40" s="672"/>
      <c r="F40" s="673" t="s">
        <v>495</v>
      </c>
      <c r="G40" s="673"/>
      <c r="H40" s="338" t="s">
        <v>241</v>
      </c>
      <c r="I40" s="814">
        <f>COUNTIF(H40:H43,"Y")/COUNTA(F40:G43)</f>
        <v>0</v>
      </c>
      <c r="J40" s="822" t="str">
        <f>IF(I40&lt;=15%,"Not Achieved",IF(I40&lt;=50%,"Partially Achieved",IF(I40&lt;=85%,"Largely Achieved",IF(I40&lt;=100%,"Fully Achieved"))))</f>
        <v>Not Achieved</v>
      </c>
      <c r="K40" s="673" t="s">
        <v>723</v>
      </c>
      <c r="L40" s="673"/>
      <c r="M40" s="359"/>
      <c r="N40" s="713"/>
      <c r="O40" s="359"/>
    </row>
    <row r="41" spans="2:15" ht="48.75" customHeight="1">
      <c r="B41" s="821"/>
      <c r="C41" s="821"/>
      <c r="D41" s="672"/>
      <c r="E41" s="672"/>
      <c r="F41" s="818" t="s">
        <v>496</v>
      </c>
      <c r="G41" s="819"/>
      <c r="H41" s="338" t="s">
        <v>241</v>
      </c>
      <c r="I41" s="815"/>
      <c r="J41" s="823"/>
      <c r="K41" s="673" t="s">
        <v>724</v>
      </c>
      <c r="L41" s="673"/>
      <c r="M41" s="158"/>
      <c r="N41" s="714"/>
      <c r="O41" s="359"/>
    </row>
    <row r="42" spans="2:15" ht="38.5" customHeight="1">
      <c r="B42" s="821"/>
      <c r="C42" s="821"/>
      <c r="D42" s="672"/>
      <c r="E42" s="672"/>
      <c r="F42" s="818" t="s">
        <v>497</v>
      </c>
      <c r="G42" s="819"/>
      <c r="H42" s="338" t="s">
        <v>241</v>
      </c>
      <c r="I42" s="815"/>
      <c r="J42" s="823"/>
      <c r="K42" s="673" t="s">
        <v>725</v>
      </c>
      <c r="L42" s="673"/>
      <c r="M42" s="158"/>
      <c r="N42" s="714"/>
      <c r="O42" s="359"/>
    </row>
    <row r="43" spans="2:15" ht="36.75" customHeight="1">
      <c r="B43" s="821"/>
      <c r="C43" s="821"/>
      <c r="D43" s="672"/>
      <c r="E43" s="672"/>
      <c r="F43" s="673" t="s">
        <v>498</v>
      </c>
      <c r="G43" s="673"/>
      <c r="H43" s="338" t="s">
        <v>241</v>
      </c>
      <c r="I43" s="815"/>
      <c r="J43" s="824"/>
      <c r="K43" s="673" t="s">
        <v>726</v>
      </c>
      <c r="L43" s="673"/>
      <c r="M43" s="158"/>
      <c r="N43" s="714"/>
      <c r="O43" s="359"/>
    </row>
    <row r="44" spans="2:15" ht="48" customHeight="1">
      <c r="B44" s="821" t="s">
        <v>64</v>
      </c>
      <c r="C44" s="821"/>
      <c r="D44" s="673" t="s">
        <v>501</v>
      </c>
      <c r="E44" s="672"/>
      <c r="F44" s="673" t="s">
        <v>499</v>
      </c>
      <c r="G44" s="673"/>
      <c r="H44" s="338" t="s">
        <v>241</v>
      </c>
      <c r="I44" s="826">
        <f>COUNTIF(H44:H46,"Y")/COUNTA(F44:G46)</f>
        <v>0</v>
      </c>
      <c r="J44" s="850" t="str">
        <f>IF(I44&lt;=15%,"Not Achieved",IF(I44&lt;=50%,"Partially Achieved",IF(I44&lt;=85%,"Largely Achieved",IF(I44&lt;=100%,"Fully Achieved"))))</f>
        <v>Not Achieved</v>
      </c>
      <c r="K44" s="673" t="s">
        <v>727</v>
      </c>
      <c r="L44" s="673"/>
      <c r="M44" s="359"/>
      <c r="N44" s="670"/>
      <c r="O44" s="359"/>
    </row>
    <row r="45" spans="2:15" ht="68.5" customHeight="1">
      <c r="B45" s="821"/>
      <c r="C45" s="821"/>
      <c r="D45" s="672"/>
      <c r="E45" s="672"/>
      <c r="F45" s="673" t="s">
        <v>502</v>
      </c>
      <c r="G45" s="673"/>
      <c r="H45" s="338" t="s">
        <v>241</v>
      </c>
      <c r="I45" s="826"/>
      <c r="J45" s="850"/>
      <c r="K45" s="673" t="s">
        <v>728</v>
      </c>
      <c r="L45" s="673"/>
      <c r="M45" s="158"/>
      <c r="N45" s="670"/>
      <c r="O45" s="359"/>
    </row>
    <row r="46" spans="2:15" ht="58.5" customHeight="1">
      <c r="B46" s="821"/>
      <c r="C46" s="821"/>
      <c r="D46" s="672"/>
      <c r="E46" s="672"/>
      <c r="F46" s="673" t="s">
        <v>500</v>
      </c>
      <c r="G46" s="673"/>
      <c r="H46" s="338" t="s">
        <v>241</v>
      </c>
      <c r="I46" s="826"/>
      <c r="J46" s="850"/>
      <c r="K46" s="673" t="s">
        <v>729</v>
      </c>
      <c r="L46" s="673"/>
      <c r="M46" s="158"/>
      <c r="N46" s="670"/>
      <c r="O46" s="359"/>
    </row>
  </sheetData>
  <mergeCells count="82">
    <mergeCell ref="I44:I46"/>
    <mergeCell ref="J44:J46"/>
    <mergeCell ref="N44:N46"/>
    <mergeCell ref="B44:C46"/>
    <mergeCell ref="D44:E46"/>
    <mergeCell ref="F44:G44"/>
    <mergeCell ref="F45:G45"/>
    <mergeCell ref="F46:G46"/>
    <mergeCell ref="K44:L44"/>
    <mergeCell ref="K45:L45"/>
    <mergeCell ref="K46:L46"/>
    <mergeCell ref="B40:C43"/>
    <mergeCell ref="D40:E43"/>
    <mergeCell ref="F40:G40"/>
    <mergeCell ref="F41:G41"/>
    <mergeCell ref="F42:G42"/>
    <mergeCell ref="F43:G43"/>
    <mergeCell ref="I37:I39"/>
    <mergeCell ref="J37:J39"/>
    <mergeCell ref="N37:N39"/>
    <mergeCell ref="I40:I43"/>
    <mergeCell ref="J40:J43"/>
    <mergeCell ref="N40:N43"/>
    <mergeCell ref="K37:L37"/>
    <mergeCell ref="K38:L38"/>
    <mergeCell ref="K39:L39"/>
    <mergeCell ref="K40:L40"/>
    <mergeCell ref="K41:L41"/>
    <mergeCell ref="K42:L42"/>
    <mergeCell ref="K43:L43"/>
    <mergeCell ref="B37:C39"/>
    <mergeCell ref="D37:E39"/>
    <mergeCell ref="F37:G37"/>
    <mergeCell ref="F38:G38"/>
    <mergeCell ref="F39:G39"/>
    <mergeCell ref="B33:C36"/>
    <mergeCell ref="D33:E36"/>
    <mergeCell ref="F33:G33"/>
    <mergeCell ref="F34:G34"/>
    <mergeCell ref="F35:G35"/>
    <mergeCell ref="F36:G36"/>
    <mergeCell ref="J29:J32"/>
    <mergeCell ref="N29:N32"/>
    <mergeCell ref="I33:I36"/>
    <mergeCell ref="J33:J36"/>
    <mergeCell ref="N33:N36"/>
    <mergeCell ref="K29:L29"/>
    <mergeCell ref="K30:L30"/>
    <mergeCell ref="K31:L31"/>
    <mergeCell ref="K32:L32"/>
    <mergeCell ref="K33:L33"/>
    <mergeCell ref="K34:L34"/>
    <mergeCell ref="K35:L35"/>
    <mergeCell ref="K36:L36"/>
    <mergeCell ref="I29:I32"/>
    <mergeCell ref="B1:O1"/>
    <mergeCell ref="B18:C20"/>
    <mergeCell ref="D18:E20"/>
    <mergeCell ref="F18:G20"/>
    <mergeCell ref="B26:C26"/>
    <mergeCell ref="D26:O26"/>
    <mergeCell ref="H18:I20"/>
    <mergeCell ref="D4:E4"/>
    <mergeCell ref="D5:E5"/>
    <mergeCell ref="J5:K5"/>
    <mergeCell ref="J6:K6"/>
    <mergeCell ref="J7:K7"/>
    <mergeCell ref="J8:K9"/>
    <mergeCell ref="K28:L28"/>
    <mergeCell ref="B27:C27"/>
    <mergeCell ref="D27:E27"/>
    <mergeCell ref="F27:G27"/>
    <mergeCell ref="K27:L27"/>
    <mergeCell ref="B28:C28"/>
    <mergeCell ref="D28:E28"/>
    <mergeCell ref="F28:G28"/>
    <mergeCell ref="B29:C32"/>
    <mergeCell ref="D29:E32"/>
    <mergeCell ref="F29:G29"/>
    <mergeCell ref="F30:G30"/>
    <mergeCell ref="F31:G31"/>
    <mergeCell ref="F32:G32"/>
  </mergeCells>
  <conditionalFormatting sqref="J29:J46">
    <cfRule type="containsText" dxfId="233" priority="1" operator="containsText" text="Largely Achieved">
      <formula>NOT(ISERROR(SEARCH("Largely Achieved",J29)))</formula>
    </cfRule>
    <cfRule type="containsText" dxfId="232" priority="2" operator="containsText" text="Partially Achieved">
      <formula>NOT(ISERROR(SEARCH("Partially Achieved",J29)))</formula>
    </cfRule>
    <cfRule type="containsText" dxfId="231" priority="3" operator="containsText" text="Not Achieved">
      <formula>NOT(ISERROR(SEARCH("Not Achieved",J29)))</formula>
    </cfRule>
    <cfRule type="containsText" dxfId="230" priority="4" operator="containsText" text="Fully Achieved">
      <formula>NOT(ISERROR(SEARCH("Fully Achieved",J29)))</formula>
    </cfRule>
  </conditionalFormatting>
  <dataValidations disablePrompts="1" count="1">
    <dataValidation type="list" allowBlank="1" showInputMessage="1" showErrorMessage="1" sqref="H29:H46" xr:uid="{9DFFF854-2742-457B-BF66-C83EE1755AAC}">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18F22-479B-4890-85F0-2B6C43DF7C1D}">
  <sheetPr codeName="Sheet10">
    <tabColor rgb="FFD2E115"/>
  </sheetPr>
  <dimension ref="B1:O45"/>
  <sheetViews>
    <sheetView zoomScale="75" zoomScaleNormal="75" zoomScaleSheetLayoutView="69" zoomScalePageLayoutView="75" workbookViewId="0"/>
  </sheetViews>
  <sheetFormatPr baseColWidth="10" defaultColWidth="8.83203125" defaultRowHeight="14"/>
  <cols>
    <col min="1" max="1" width="2.5" style="121" customWidth="1"/>
    <col min="2" max="9" width="15.5" style="121" customWidth="1"/>
    <col min="10" max="10" width="26.6640625" style="121" customWidth="1"/>
    <col min="11" max="11" width="15.5" style="121" customWidth="1"/>
    <col min="12" max="12" width="13.83203125" style="121" customWidth="1"/>
    <col min="13" max="14" width="24.1640625" style="121" customWidth="1"/>
    <col min="15" max="15" width="25.1640625" style="121" customWidth="1"/>
    <col min="16" max="16" width="3" style="121" customWidth="1"/>
    <col min="17" max="16384" width="8.83203125" style="121"/>
  </cols>
  <sheetData>
    <row r="1" spans="2:15" ht="14.5" customHeight="1">
      <c r="B1" s="601" t="s">
        <v>371</v>
      </c>
      <c r="C1" s="601"/>
      <c r="D1" s="601"/>
      <c r="E1" s="601"/>
      <c r="F1" s="601"/>
      <c r="G1" s="601"/>
      <c r="H1" s="601"/>
      <c r="I1" s="601"/>
      <c r="J1" s="601"/>
      <c r="K1" s="601"/>
      <c r="L1" s="601"/>
      <c r="M1" s="601"/>
      <c r="N1" s="601"/>
      <c r="O1" s="601"/>
    </row>
    <row r="2" spans="2:15" ht="60.75" customHeight="1">
      <c r="D2" s="122"/>
    </row>
    <row r="3" spans="2:15" ht="47.25" customHeight="1">
      <c r="B3" s="123" t="s">
        <v>50</v>
      </c>
      <c r="C3" s="123"/>
    </row>
    <row r="4" spans="2:15" ht="18" customHeight="1">
      <c r="B4" s="124" t="s">
        <v>214</v>
      </c>
      <c r="C4" s="125"/>
      <c r="D4" s="602" t="str">
        <f>'Dashboard Penilaian Maturitas'!F5</f>
        <v>[DUMMY]</v>
      </c>
      <c r="E4" s="604"/>
    </row>
    <row r="5" spans="2:15" ht="18" customHeight="1">
      <c r="B5" s="124" t="s">
        <v>213</v>
      </c>
      <c r="C5" s="125"/>
      <c r="D5" s="602" t="str">
        <f>'Dashboard Penilaian Maturitas'!F7</f>
        <v>Kesehatan</v>
      </c>
      <c r="E5" s="604"/>
      <c r="H5" s="127" t="s">
        <v>215</v>
      </c>
      <c r="I5" s="128"/>
      <c r="J5" s="602" t="str">
        <f>'Dashboard Penilaian Maturitas'!P7</f>
        <v>Rumah Sakit</v>
      </c>
      <c r="K5" s="604"/>
    </row>
    <row r="6" spans="2:15" ht="18" customHeight="1">
      <c r="B6" s="124" t="s">
        <v>18</v>
      </c>
      <c r="C6" s="128"/>
      <c r="D6" s="129"/>
      <c r="E6" s="130"/>
      <c r="F6" s="126"/>
      <c r="G6" s="126"/>
      <c r="H6" s="127" t="s">
        <v>22</v>
      </c>
      <c r="I6" s="128"/>
      <c r="J6" s="704"/>
      <c r="K6" s="705"/>
    </row>
    <row r="7" spans="2:15" ht="18" customHeight="1">
      <c r="B7" s="124" t="s">
        <v>34</v>
      </c>
      <c r="C7" s="131"/>
      <c r="D7" s="129"/>
      <c r="E7" s="130"/>
      <c r="F7" s="126"/>
      <c r="G7" s="126"/>
      <c r="H7" s="124" t="s">
        <v>20</v>
      </c>
      <c r="I7" s="128"/>
      <c r="J7" s="704"/>
      <c r="K7" s="705"/>
    </row>
    <row r="8" spans="2:15" ht="18" customHeight="1">
      <c r="B8" s="124" t="s">
        <v>20</v>
      </c>
      <c r="C8" s="131"/>
      <c r="D8" s="129"/>
      <c r="E8" s="130"/>
      <c r="F8" s="126"/>
      <c r="G8" s="126"/>
      <c r="H8" s="132" t="s">
        <v>23</v>
      </c>
      <c r="I8" s="133"/>
      <c r="J8" s="700"/>
      <c r="K8" s="701"/>
    </row>
    <row r="9" spans="2:15" ht="18" customHeight="1">
      <c r="B9" s="134" t="s">
        <v>21</v>
      </c>
      <c r="C9" s="135"/>
      <c r="D9" s="136"/>
      <c r="E9" s="137"/>
      <c r="F9" s="126"/>
      <c r="G9" s="126"/>
      <c r="H9" s="162"/>
      <c r="I9" s="163"/>
      <c r="J9" s="702"/>
      <c r="K9" s="703"/>
    </row>
    <row r="10" spans="2:15" ht="18" customHeight="1">
      <c r="B10" s="123"/>
      <c r="C10" s="123"/>
    </row>
    <row r="11" spans="2:15" ht="18" customHeight="1">
      <c r="B11" s="124" t="s">
        <v>58</v>
      </c>
      <c r="C11" s="131"/>
      <c r="D11" s="129" t="s">
        <v>328</v>
      </c>
      <c r="E11" s="141"/>
    </row>
    <row r="12" spans="2:15" ht="18" customHeight="1">
      <c r="B12" s="134" t="s">
        <v>56</v>
      </c>
      <c r="C12" s="135"/>
      <c r="D12" s="136" t="s">
        <v>332</v>
      </c>
      <c r="E12" s="143"/>
    </row>
    <row r="13" spans="2:15" ht="18" customHeight="1">
      <c r="B13" s="144"/>
      <c r="C13" s="144"/>
      <c r="D13" s="126"/>
    </row>
    <row r="14" spans="2:15" ht="15">
      <c r="B14" s="145" t="s">
        <v>56</v>
      </c>
      <c r="C14" s="145" t="s">
        <v>35</v>
      </c>
      <c r="D14" s="145" t="s">
        <v>36</v>
      </c>
      <c r="E14" s="145" t="s">
        <v>37</v>
      </c>
      <c r="F14" s="145" t="s">
        <v>38</v>
      </c>
      <c r="G14" s="145" t="s">
        <v>39</v>
      </c>
    </row>
    <row r="15" spans="2:15"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5" ht="30">
      <c r="B16" s="146" t="s">
        <v>32</v>
      </c>
      <c r="C16" s="160">
        <f>I29</f>
        <v>0</v>
      </c>
      <c r="D16" s="160">
        <f>I32</f>
        <v>0</v>
      </c>
      <c r="E16" s="160">
        <f>I35</f>
        <v>0</v>
      </c>
      <c r="F16" s="160">
        <f>I40</f>
        <v>0</v>
      </c>
      <c r="G16" s="160">
        <f>I43</f>
        <v>0</v>
      </c>
    </row>
    <row r="18" spans="2:15" ht="13" customHeight="1">
      <c r="B18" s="787" t="s">
        <v>40</v>
      </c>
      <c r="C18" s="787"/>
      <c r="D18" s="793" t="s">
        <v>41</v>
      </c>
      <c r="E18" s="793"/>
      <c r="F18" s="799" t="s">
        <v>42</v>
      </c>
      <c r="G18" s="799"/>
      <c r="H18" s="839" t="s">
        <v>43</v>
      </c>
      <c r="I18" s="840"/>
    </row>
    <row r="19" spans="2:15" ht="14.25" customHeight="1">
      <c r="B19" s="787"/>
      <c r="C19" s="787"/>
      <c r="D19" s="793"/>
      <c r="E19" s="793"/>
      <c r="F19" s="799"/>
      <c r="G19" s="799"/>
      <c r="H19" s="841"/>
      <c r="I19" s="842"/>
    </row>
    <row r="20" spans="2:15" ht="14.25" customHeight="1">
      <c r="B20" s="787"/>
      <c r="C20" s="787"/>
      <c r="D20" s="793"/>
      <c r="E20" s="793"/>
      <c r="F20" s="799"/>
      <c r="G20" s="799"/>
      <c r="H20" s="843"/>
      <c r="I20" s="844"/>
    </row>
    <row r="21" spans="2:15" ht="14.25" customHeight="1"/>
    <row r="22" spans="2:15" ht="14.25" customHeight="1"/>
    <row r="26" spans="2:15" ht="27" customHeight="1">
      <c r="B26" s="680" t="s">
        <v>59</v>
      </c>
      <c r="C26" s="680"/>
      <c r="D26" s="681" t="s">
        <v>353</v>
      </c>
      <c r="E26" s="681"/>
      <c r="F26" s="681"/>
      <c r="G26" s="681"/>
      <c r="H26" s="681"/>
      <c r="I26" s="681"/>
      <c r="J26" s="681"/>
      <c r="K26" s="681"/>
      <c r="L26" s="681"/>
      <c r="M26" s="681"/>
      <c r="N26" s="681"/>
      <c r="O26" s="681"/>
    </row>
    <row r="27" spans="2:15" s="360" customFormat="1" ht="39" customHeight="1">
      <c r="B27" s="785" t="s">
        <v>28</v>
      </c>
      <c r="C27" s="785"/>
      <c r="D27" s="663" t="s">
        <v>29</v>
      </c>
      <c r="E27" s="663"/>
      <c r="F27" s="663" t="s">
        <v>30</v>
      </c>
      <c r="G27" s="663"/>
      <c r="H27" s="148" t="s">
        <v>44</v>
      </c>
      <c r="I27" s="148" t="s">
        <v>45</v>
      </c>
      <c r="J27" s="148" t="s">
        <v>242</v>
      </c>
      <c r="K27" s="663" t="s">
        <v>61</v>
      </c>
      <c r="L27" s="663"/>
      <c r="M27" s="148" t="s">
        <v>52</v>
      </c>
      <c r="N27" s="148" t="s">
        <v>53</v>
      </c>
      <c r="O27" s="278" t="s">
        <v>350</v>
      </c>
    </row>
    <row r="28" spans="2:15" ht="60">
      <c r="B28" s="683" t="s">
        <v>46</v>
      </c>
      <c r="C28" s="683"/>
      <c r="D28" s="683" t="s">
        <v>116</v>
      </c>
      <c r="E28" s="683"/>
      <c r="F28" s="679" t="s">
        <v>47</v>
      </c>
      <c r="G28" s="679"/>
      <c r="H28" s="340" t="s">
        <v>51</v>
      </c>
      <c r="I28" s="340" t="s">
        <v>48</v>
      </c>
      <c r="J28" s="340" t="s">
        <v>251</v>
      </c>
      <c r="K28" s="679" t="s">
        <v>117</v>
      </c>
      <c r="L28" s="679"/>
      <c r="M28" s="340" t="s">
        <v>118</v>
      </c>
      <c r="N28" s="340" t="s">
        <v>54</v>
      </c>
      <c r="O28" s="340" t="s">
        <v>369</v>
      </c>
    </row>
    <row r="29" spans="2:15" ht="39.75" customHeight="1">
      <c r="B29" s="821" t="s">
        <v>57</v>
      </c>
      <c r="C29" s="821"/>
      <c r="D29" s="673" t="s">
        <v>472</v>
      </c>
      <c r="E29" s="673"/>
      <c r="F29" s="673" t="s">
        <v>543</v>
      </c>
      <c r="G29" s="673"/>
      <c r="H29" s="373" t="s">
        <v>241</v>
      </c>
      <c r="I29" s="822">
        <f>COUNTIF(H29:H31,"Y")/COUNTA(F29:G31)</f>
        <v>0</v>
      </c>
      <c r="J29" s="822" t="str">
        <f>IF(I29&lt;=15%,"Not Achieved",IF(I29&lt;=50%,"Partially Achieved",IF(I29&lt;=85%,"Largely Achieved",IF(I29&lt;=100%,"Fully Achieved"))))</f>
        <v>Not Achieved</v>
      </c>
      <c r="K29" s="691" t="s">
        <v>200</v>
      </c>
      <c r="L29" s="693"/>
      <c r="M29" s="359" t="s">
        <v>730</v>
      </c>
      <c r="N29" s="713"/>
      <c r="O29" s="359"/>
    </row>
    <row r="30" spans="2:15" ht="54.75" customHeight="1">
      <c r="B30" s="821"/>
      <c r="C30" s="821"/>
      <c r="D30" s="673"/>
      <c r="E30" s="673"/>
      <c r="F30" s="818" t="s">
        <v>544</v>
      </c>
      <c r="G30" s="818"/>
      <c r="H30" s="373" t="s">
        <v>241</v>
      </c>
      <c r="I30" s="823"/>
      <c r="J30" s="823"/>
      <c r="K30" s="755"/>
      <c r="L30" s="756"/>
      <c r="M30" s="158" t="s">
        <v>731</v>
      </c>
      <c r="N30" s="713"/>
      <c r="O30" s="359"/>
    </row>
    <row r="31" spans="2:15" ht="50.5" customHeight="1">
      <c r="B31" s="821"/>
      <c r="C31" s="821"/>
      <c r="D31" s="673"/>
      <c r="E31" s="673"/>
      <c r="F31" s="818" t="s">
        <v>545</v>
      </c>
      <c r="G31" s="818"/>
      <c r="H31" s="373" t="s">
        <v>241</v>
      </c>
      <c r="I31" s="823"/>
      <c r="J31" s="824"/>
      <c r="K31" s="694"/>
      <c r="L31" s="696"/>
      <c r="M31" s="158" t="s">
        <v>732</v>
      </c>
      <c r="N31" s="713"/>
      <c r="O31" s="359"/>
    </row>
    <row r="32" spans="2:15" ht="40.5" customHeight="1">
      <c r="B32" s="821" t="s">
        <v>159</v>
      </c>
      <c r="C32" s="821"/>
      <c r="D32" s="673" t="s">
        <v>193</v>
      </c>
      <c r="E32" s="672"/>
      <c r="F32" s="673" t="s">
        <v>546</v>
      </c>
      <c r="G32" s="673"/>
      <c r="H32" s="338" t="s">
        <v>241</v>
      </c>
      <c r="I32" s="822">
        <f>COUNTIF(H32:H34,"Y")/COUNTA(F32:G34)</f>
        <v>0</v>
      </c>
      <c r="J32" s="822" t="str">
        <f>IF(I32&lt;=15%,"Not Achieved",IF(I32&lt;=50%,"Partially Achieved",IF(I32&lt;=85%,"Largely Achieved",IF(I32&lt;=100%,"Fully Achieved"))))</f>
        <v>Not Achieved</v>
      </c>
      <c r="K32" s="691" t="s">
        <v>199</v>
      </c>
      <c r="L32" s="693"/>
      <c r="M32" s="359" t="s">
        <v>733</v>
      </c>
      <c r="N32" s="713"/>
      <c r="O32" s="359"/>
    </row>
    <row r="33" spans="2:15" ht="71.5" customHeight="1">
      <c r="B33" s="821"/>
      <c r="C33" s="821"/>
      <c r="D33" s="672"/>
      <c r="E33" s="672"/>
      <c r="F33" s="818" t="s">
        <v>547</v>
      </c>
      <c r="G33" s="819"/>
      <c r="H33" s="338" t="s">
        <v>241</v>
      </c>
      <c r="I33" s="823"/>
      <c r="J33" s="823"/>
      <c r="K33" s="755"/>
      <c r="L33" s="756"/>
      <c r="M33" s="158" t="s">
        <v>734</v>
      </c>
      <c r="N33" s="714"/>
      <c r="O33" s="359"/>
    </row>
    <row r="34" spans="2:15" ht="51" customHeight="1">
      <c r="B34" s="821"/>
      <c r="C34" s="821"/>
      <c r="D34" s="672"/>
      <c r="E34" s="672"/>
      <c r="F34" s="818" t="s">
        <v>478</v>
      </c>
      <c r="G34" s="819"/>
      <c r="H34" s="338" t="s">
        <v>241</v>
      </c>
      <c r="I34" s="823"/>
      <c r="J34" s="823"/>
      <c r="K34" s="755"/>
      <c r="L34" s="756"/>
      <c r="M34" s="158" t="s">
        <v>735</v>
      </c>
      <c r="N34" s="714"/>
      <c r="O34" s="359"/>
    </row>
    <row r="35" spans="2:15" ht="49.5" customHeight="1">
      <c r="B35" s="821" t="s">
        <v>62</v>
      </c>
      <c r="C35" s="821"/>
      <c r="D35" s="673" t="s">
        <v>194</v>
      </c>
      <c r="E35" s="672"/>
      <c r="F35" s="673" t="s">
        <v>479</v>
      </c>
      <c r="G35" s="673"/>
      <c r="H35" s="338" t="s">
        <v>241</v>
      </c>
      <c r="I35" s="814">
        <f>COUNTIF(H35:H39,"Y")/COUNTA(F35:G39)</f>
        <v>0</v>
      </c>
      <c r="J35" s="822" t="str">
        <f>IF(I35&lt;=15%,"Not Achieved",IF(I35&lt;=50%,"Partially Achieved",IF(I35&lt;=85%,"Largely Achieved",IF(I35&lt;=100%,"Fully Achieved"))))</f>
        <v>Not Achieved</v>
      </c>
      <c r="K35" s="691" t="s">
        <v>198</v>
      </c>
      <c r="L35" s="693"/>
      <c r="M35" s="359" t="s">
        <v>736</v>
      </c>
      <c r="N35" s="713"/>
      <c r="O35" s="359"/>
    </row>
    <row r="36" spans="2:15" ht="45.75" customHeight="1">
      <c r="B36" s="821"/>
      <c r="C36" s="821"/>
      <c r="D36" s="672"/>
      <c r="E36" s="672"/>
      <c r="F36" s="818" t="s">
        <v>480</v>
      </c>
      <c r="G36" s="819"/>
      <c r="H36" s="338" t="s">
        <v>241</v>
      </c>
      <c r="I36" s="815"/>
      <c r="J36" s="823"/>
      <c r="K36" s="755"/>
      <c r="L36" s="756"/>
      <c r="M36" s="158" t="s">
        <v>737</v>
      </c>
      <c r="N36" s="714"/>
      <c r="O36" s="359"/>
    </row>
    <row r="37" spans="2:15" ht="39.75" customHeight="1">
      <c r="B37" s="821"/>
      <c r="C37" s="821"/>
      <c r="D37" s="672"/>
      <c r="E37" s="672"/>
      <c r="F37" s="818" t="s">
        <v>481</v>
      </c>
      <c r="G37" s="819"/>
      <c r="H37" s="338" t="s">
        <v>241</v>
      </c>
      <c r="I37" s="815"/>
      <c r="J37" s="823"/>
      <c r="K37" s="755"/>
      <c r="L37" s="756"/>
      <c r="M37" s="158" t="s">
        <v>738</v>
      </c>
      <c r="N37" s="714"/>
      <c r="O37" s="359"/>
    </row>
    <row r="38" spans="2:15" ht="39.75" customHeight="1">
      <c r="B38" s="821"/>
      <c r="C38" s="821"/>
      <c r="D38" s="672"/>
      <c r="E38" s="672"/>
      <c r="F38" s="846" t="s">
        <v>477</v>
      </c>
      <c r="G38" s="847"/>
      <c r="H38" s="338" t="s">
        <v>241</v>
      </c>
      <c r="I38" s="815"/>
      <c r="J38" s="823"/>
      <c r="K38" s="755"/>
      <c r="L38" s="756"/>
      <c r="M38" s="158" t="s">
        <v>739</v>
      </c>
      <c r="N38" s="714"/>
      <c r="O38" s="359"/>
    </row>
    <row r="39" spans="2:15" ht="68.25" customHeight="1">
      <c r="B39" s="821"/>
      <c r="C39" s="821"/>
      <c r="D39" s="672"/>
      <c r="E39" s="672"/>
      <c r="F39" s="673" t="s">
        <v>482</v>
      </c>
      <c r="G39" s="673"/>
      <c r="H39" s="338" t="s">
        <v>241</v>
      </c>
      <c r="I39" s="815"/>
      <c r="J39" s="824"/>
      <c r="K39" s="755"/>
      <c r="L39" s="756"/>
      <c r="M39" s="158" t="s">
        <v>740</v>
      </c>
      <c r="N39" s="714"/>
      <c r="O39" s="359"/>
    </row>
    <row r="40" spans="2:15" ht="89.25" customHeight="1">
      <c r="B40" s="821" t="s">
        <v>63</v>
      </c>
      <c r="C40" s="821"/>
      <c r="D40" s="673" t="s">
        <v>195</v>
      </c>
      <c r="E40" s="672"/>
      <c r="F40" s="673" t="s">
        <v>483</v>
      </c>
      <c r="G40" s="673"/>
      <c r="H40" s="338" t="s">
        <v>241</v>
      </c>
      <c r="I40" s="814">
        <f>COUNTIF(H40:H42,"Y")/COUNTA(F40:G42)</f>
        <v>0</v>
      </c>
      <c r="J40" s="822" t="str">
        <f>IF(I40&lt;=15%,"Not Achieved",IF(I40&lt;=50%,"Partially Achieved",IF(I40&lt;=85%,"Largely Achieved",IF(I40&lt;=100%,"Fully Achieved"))))</f>
        <v>Not Achieved</v>
      </c>
      <c r="K40" s="691" t="s">
        <v>197</v>
      </c>
      <c r="L40" s="693"/>
      <c r="M40" s="359" t="s">
        <v>741</v>
      </c>
      <c r="N40" s="713"/>
      <c r="O40" s="359"/>
    </row>
    <row r="41" spans="2:15" ht="66" customHeight="1">
      <c r="B41" s="821"/>
      <c r="C41" s="821"/>
      <c r="D41" s="672"/>
      <c r="E41" s="672"/>
      <c r="F41" s="818" t="s">
        <v>484</v>
      </c>
      <c r="G41" s="819"/>
      <c r="H41" s="338" t="s">
        <v>241</v>
      </c>
      <c r="I41" s="815"/>
      <c r="J41" s="823"/>
      <c r="K41" s="755"/>
      <c r="L41" s="756"/>
      <c r="M41" s="158" t="s">
        <v>742</v>
      </c>
      <c r="N41" s="714"/>
      <c r="O41" s="359"/>
    </row>
    <row r="42" spans="2:15" ht="83.25" customHeight="1">
      <c r="B42" s="821"/>
      <c r="C42" s="821"/>
      <c r="D42" s="672"/>
      <c r="E42" s="672"/>
      <c r="F42" s="818" t="s">
        <v>485</v>
      </c>
      <c r="G42" s="819"/>
      <c r="H42" s="338" t="s">
        <v>241</v>
      </c>
      <c r="I42" s="815"/>
      <c r="J42" s="823"/>
      <c r="K42" s="755"/>
      <c r="L42" s="756"/>
      <c r="M42" s="158" t="s">
        <v>743</v>
      </c>
      <c r="N42" s="714"/>
      <c r="O42" s="359"/>
    </row>
    <row r="43" spans="2:15" ht="47.5" customHeight="1">
      <c r="B43" s="821" t="s">
        <v>64</v>
      </c>
      <c r="C43" s="821"/>
      <c r="D43" s="673" t="s">
        <v>486</v>
      </c>
      <c r="E43" s="672"/>
      <c r="F43" s="673" t="s">
        <v>487</v>
      </c>
      <c r="G43" s="673"/>
      <c r="H43" s="338" t="s">
        <v>241</v>
      </c>
      <c r="I43" s="826">
        <f>COUNTIF(H43:H45,"Y")/COUNTA(F43:G45)</f>
        <v>0</v>
      </c>
      <c r="J43" s="850" t="str">
        <f>IF(I43&lt;=15%,"Not Achieved",IF(I43&lt;=50%,"Partially Achieved",IF(I43&lt;=85%,"Largely Achieved",IF(I43&lt;=100%,"Fully Achieved"))))</f>
        <v>Not Achieved</v>
      </c>
      <c r="K43" s="673" t="s">
        <v>196</v>
      </c>
      <c r="L43" s="673"/>
      <c r="M43" s="359" t="s">
        <v>744</v>
      </c>
      <c r="N43" s="670"/>
      <c r="O43" s="359"/>
    </row>
    <row r="44" spans="2:15" ht="75.5" customHeight="1">
      <c r="B44" s="821"/>
      <c r="C44" s="821"/>
      <c r="D44" s="672"/>
      <c r="E44" s="672"/>
      <c r="F44" s="673" t="s">
        <v>488</v>
      </c>
      <c r="G44" s="673"/>
      <c r="H44" s="338" t="s">
        <v>241</v>
      </c>
      <c r="I44" s="826"/>
      <c r="J44" s="850"/>
      <c r="K44" s="673"/>
      <c r="L44" s="673"/>
      <c r="M44" s="158" t="s">
        <v>745</v>
      </c>
      <c r="N44" s="670"/>
      <c r="O44" s="359"/>
    </row>
    <row r="45" spans="2:15" ht="68.25" customHeight="1">
      <c r="B45" s="821"/>
      <c r="C45" s="821"/>
      <c r="D45" s="672"/>
      <c r="E45" s="672"/>
      <c r="F45" s="673" t="s">
        <v>489</v>
      </c>
      <c r="G45" s="673"/>
      <c r="H45" s="338" t="s">
        <v>241</v>
      </c>
      <c r="I45" s="826"/>
      <c r="J45" s="850"/>
      <c r="K45" s="673"/>
      <c r="L45" s="673"/>
      <c r="M45" s="158" t="s">
        <v>746</v>
      </c>
      <c r="N45" s="670"/>
      <c r="O45" s="359"/>
    </row>
  </sheetData>
  <mergeCells count="68">
    <mergeCell ref="I43:I45"/>
    <mergeCell ref="J43:J45"/>
    <mergeCell ref="N43:N45"/>
    <mergeCell ref="K43:L45"/>
    <mergeCell ref="B43:C45"/>
    <mergeCell ref="D43:E45"/>
    <mergeCell ref="F43:G43"/>
    <mergeCell ref="F44:G44"/>
    <mergeCell ref="F45:G45"/>
    <mergeCell ref="B40:C42"/>
    <mergeCell ref="D40:E42"/>
    <mergeCell ref="F40:G40"/>
    <mergeCell ref="F41:G41"/>
    <mergeCell ref="F42:G42"/>
    <mergeCell ref="I35:I39"/>
    <mergeCell ref="J35:J39"/>
    <mergeCell ref="N35:N39"/>
    <mergeCell ref="K35:L39"/>
    <mergeCell ref="I40:I42"/>
    <mergeCell ref="J40:J42"/>
    <mergeCell ref="N40:N42"/>
    <mergeCell ref="K40:L42"/>
    <mergeCell ref="B35:C39"/>
    <mergeCell ref="D35:E39"/>
    <mergeCell ref="F35:G35"/>
    <mergeCell ref="F36:G36"/>
    <mergeCell ref="F37:G37"/>
    <mergeCell ref="F39:G39"/>
    <mergeCell ref="F38:G38"/>
    <mergeCell ref="B32:C34"/>
    <mergeCell ref="D32:E34"/>
    <mergeCell ref="F32:G32"/>
    <mergeCell ref="F33:G33"/>
    <mergeCell ref="F34:G34"/>
    <mergeCell ref="B29:C31"/>
    <mergeCell ref="B1:O1"/>
    <mergeCell ref="B18:C20"/>
    <mergeCell ref="D18:E20"/>
    <mergeCell ref="F18:G20"/>
    <mergeCell ref="B26:C26"/>
    <mergeCell ref="D26:O26"/>
    <mergeCell ref="B27:C27"/>
    <mergeCell ref="D27:E27"/>
    <mergeCell ref="F27:G27"/>
    <mergeCell ref="B28:C28"/>
    <mergeCell ref="D28:E28"/>
    <mergeCell ref="F28:G28"/>
    <mergeCell ref="J29:J31"/>
    <mergeCell ref="I29:I31"/>
    <mergeCell ref="F30:G30"/>
    <mergeCell ref="F29:G29"/>
    <mergeCell ref="N32:N34"/>
    <mergeCell ref="D29:E31"/>
    <mergeCell ref="N29:N31"/>
    <mergeCell ref="I32:I34"/>
    <mergeCell ref="J32:J34"/>
    <mergeCell ref="F31:G31"/>
    <mergeCell ref="K29:L31"/>
    <mergeCell ref="K32:L34"/>
    <mergeCell ref="H18:I20"/>
    <mergeCell ref="K27:L27"/>
    <mergeCell ref="K28:L28"/>
    <mergeCell ref="J8:K9"/>
    <mergeCell ref="D4:E4"/>
    <mergeCell ref="D5:E5"/>
    <mergeCell ref="J5:K5"/>
    <mergeCell ref="J6:K6"/>
    <mergeCell ref="J7:K7"/>
  </mergeCells>
  <conditionalFormatting sqref="J43:J45">
    <cfRule type="containsText" dxfId="229" priority="1" operator="containsText" text="Largely Achieved">
      <formula>NOT(ISERROR(SEARCH("Largely Achieved",J43)))</formula>
    </cfRule>
    <cfRule type="containsText" dxfId="228" priority="2" operator="containsText" text="Partially Achieved">
      <formula>NOT(ISERROR(SEARCH("Partially Achieved",J43)))</formula>
    </cfRule>
    <cfRule type="containsText" dxfId="227" priority="3" operator="containsText" text="Not Achieved">
      <formula>NOT(ISERROR(SEARCH("Not Achieved",J43)))</formula>
    </cfRule>
    <cfRule type="containsText" dxfId="226" priority="4" operator="containsText" text="Fully Achieved">
      <formula>NOT(ISERROR(SEARCH("Fully Achieved",J43)))</formula>
    </cfRule>
  </conditionalFormatting>
  <conditionalFormatting sqref="J29:J31">
    <cfRule type="containsText" dxfId="225" priority="17" operator="containsText" text="Largely Achieved">
      <formula>NOT(ISERROR(SEARCH("Largely Achieved",J29)))</formula>
    </cfRule>
    <cfRule type="containsText" dxfId="224" priority="18" operator="containsText" text="Partially Achieved">
      <formula>NOT(ISERROR(SEARCH("Partially Achieved",J29)))</formula>
    </cfRule>
    <cfRule type="containsText" dxfId="223" priority="19" operator="containsText" text="Not Achieved">
      <formula>NOT(ISERROR(SEARCH("Not Achieved",J29)))</formula>
    </cfRule>
    <cfRule type="containsText" dxfId="222" priority="20" operator="containsText" text="Fully Achieved">
      <formula>NOT(ISERROR(SEARCH("Fully Achieved",J29)))</formula>
    </cfRule>
  </conditionalFormatting>
  <conditionalFormatting sqref="J32:J34">
    <cfRule type="containsText" dxfId="221" priority="13" operator="containsText" text="Largely Achieved">
      <formula>NOT(ISERROR(SEARCH("Largely Achieved",J32)))</formula>
    </cfRule>
    <cfRule type="containsText" dxfId="220" priority="14" operator="containsText" text="Partially Achieved">
      <formula>NOT(ISERROR(SEARCH("Partially Achieved",J32)))</formula>
    </cfRule>
    <cfRule type="containsText" dxfId="219" priority="15" operator="containsText" text="Not Achieved">
      <formula>NOT(ISERROR(SEARCH("Not Achieved",J32)))</formula>
    </cfRule>
    <cfRule type="containsText" dxfId="218" priority="16" operator="containsText" text="Fully Achieved">
      <formula>NOT(ISERROR(SEARCH("Fully Achieved",J32)))</formula>
    </cfRule>
  </conditionalFormatting>
  <conditionalFormatting sqref="J35:J38">
    <cfRule type="containsText" dxfId="217" priority="9" operator="containsText" text="Largely Achieved">
      <formula>NOT(ISERROR(SEARCH("Largely Achieved",J35)))</formula>
    </cfRule>
    <cfRule type="containsText" dxfId="216" priority="10" operator="containsText" text="Partially Achieved">
      <formula>NOT(ISERROR(SEARCH("Partially Achieved",J35)))</formula>
    </cfRule>
    <cfRule type="containsText" dxfId="215" priority="11" operator="containsText" text="Not Achieved">
      <formula>NOT(ISERROR(SEARCH("Not Achieved",J35)))</formula>
    </cfRule>
    <cfRule type="containsText" dxfId="214" priority="12" operator="containsText" text="Fully Achieved">
      <formula>NOT(ISERROR(SEARCH("Fully Achieved",J35)))</formula>
    </cfRule>
  </conditionalFormatting>
  <conditionalFormatting sqref="J40:J42">
    <cfRule type="containsText" dxfId="213" priority="5" operator="containsText" text="Largely Achieved">
      <formula>NOT(ISERROR(SEARCH("Largely Achieved",J40)))</formula>
    </cfRule>
    <cfRule type="containsText" dxfId="212" priority="6" operator="containsText" text="Partially Achieved">
      <formula>NOT(ISERROR(SEARCH("Partially Achieved",J40)))</formula>
    </cfRule>
    <cfRule type="containsText" dxfId="211" priority="7" operator="containsText" text="Not Achieved">
      <formula>NOT(ISERROR(SEARCH("Not Achieved",J40)))</formula>
    </cfRule>
    <cfRule type="containsText" dxfId="210" priority="8" operator="containsText" text="Fully Achieved">
      <formula>NOT(ISERROR(SEARCH("Fully Achieved",J40)))</formula>
    </cfRule>
  </conditionalFormatting>
  <dataValidations count="1">
    <dataValidation type="list" allowBlank="1" showInputMessage="1" showErrorMessage="1" sqref="H29:H45" xr:uid="{54302F56-1716-4822-B6E8-6AB7038146F0}">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01093-A6CA-450A-AE73-4A0F5BAD3000}">
  <sheetPr>
    <tabColor theme="1" tint="0.499984740745262"/>
  </sheetPr>
  <dimension ref="B1:X34"/>
  <sheetViews>
    <sheetView view="pageBreakPreview" zoomScale="75" zoomScaleNormal="80" zoomScaleSheetLayoutView="75" zoomScalePageLayoutView="30" workbookViewId="0"/>
  </sheetViews>
  <sheetFormatPr baseColWidth="10" defaultColWidth="8.83203125" defaultRowHeight="14"/>
  <cols>
    <col min="1" max="1" width="2.5" style="255" customWidth="1"/>
    <col min="2" max="2" width="15.5" style="255" customWidth="1"/>
    <col min="3" max="3" width="14.1640625" style="255" customWidth="1"/>
    <col min="4" max="8" width="15.5" style="255" customWidth="1"/>
    <col min="9" max="9" width="16.6640625" style="255" customWidth="1"/>
    <col min="10" max="10" width="2.5" style="255" customWidth="1"/>
    <col min="11" max="12" width="15.5" style="255" customWidth="1"/>
    <col min="13" max="14" width="30.5" style="255" customWidth="1"/>
    <col min="15" max="20" width="15.5" style="255" customWidth="1"/>
    <col min="21" max="21" width="25.1640625" style="255" customWidth="1"/>
    <col min="22" max="27" width="20.5" style="255" customWidth="1"/>
    <col min="28" max="29" width="1.5" style="255" customWidth="1"/>
    <col min="30" max="31" width="8.83203125" style="255" customWidth="1"/>
    <col min="32" max="16384" width="8.83203125" style="255"/>
  </cols>
  <sheetData>
    <row r="1" spans="2:24" ht="15" customHeight="1">
      <c r="B1" s="386"/>
      <c r="C1" s="386"/>
      <c r="D1" s="386"/>
      <c r="E1" s="386"/>
      <c r="F1" s="386"/>
      <c r="G1" s="386"/>
      <c r="H1" s="386"/>
      <c r="I1" s="386"/>
      <c r="J1" s="386"/>
      <c r="K1" s="386"/>
      <c r="L1" s="386"/>
      <c r="M1" s="386"/>
      <c r="N1" s="386"/>
      <c r="O1" s="386"/>
      <c r="P1" s="386"/>
      <c r="Q1" s="386"/>
      <c r="R1" s="386"/>
      <c r="S1" s="386"/>
      <c r="T1" s="386"/>
      <c r="U1" s="386"/>
      <c r="V1" s="386"/>
    </row>
    <row r="2" spans="2:24" ht="50.25" customHeight="1">
      <c r="D2" s="285"/>
    </row>
    <row r="3" spans="2:24" ht="62.25" customHeight="1">
      <c r="B3" s="387" t="s">
        <v>189</v>
      </c>
      <c r="C3" s="388"/>
      <c r="D3" s="388"/>
      <c r="E3" s="388"/>
      <c r="F3" s="388"/>
      <c r="G3" s="388"/>
      <c r="H3" s="388"/>
      <c r="I3" s="388"/>
    </row>
    <row r="4" spans="2:24" ht="25" customHeight="1">
      <c r="B4" s="379" t="s">
        <v>17</v>
      </c>
      <c r="C4" s="380"/>
      <c r="D4" s="380"/>
      <c r="E4" s="380"/>
      <c r="F4" s="380"/>
      <c r="G4" s="380"/>
      <c r="H4" s="380"/>
      <c r="I4" s="381"/>
    </row>
    <row r="6" spans="2:24">
      <c r="B6" s="392" t="s">
        <v>214</v>
      </c>
      <c r="C6" s="393"/>
      <c r="D6" s="394" t="s">
        <v>222</v>
      </c>
      <c r="E6" s="394"/>
      <c r="F6" s="394"/>
      <c r="G6" s="394"/>
      <c r="H6" s="394"/>
      <c r="I6" s="394"/>
    </row>
    <row r="7" spans="2:24">
      <c r="B7" s="392" t="s">
        <v>213</v>
      </c>
      <c r="C7" s="393"/>
      <c r="D7" s="394" t="s">
        <v>223</v>
      </c>
      <c r="E7" s="394"/>
      <c r="F7" s="394"/>
      <c r="G7" s="394"/>
      <c r="H7" s="394"/>
      <c r="I7" s="394"/>
    </row>
    <row r="8" spans="2:24">
      <c r="B8" s="392" t="s">
        <v>215</v>
      </c>
      <c r="C8" s="393"/>
      <c r="D8" s="394" t="s">
        <v>224</v>
      </c>
      <c r="E8" s="394"/>
      <c r="F8" s="394"/>
      <c r="G8" s="394"/>
      <c r="H8" s="394"/>
      <c r="I8" s="394"/>
    </row>
    <row r="9" spans="2:24">
      <c r="B9" s="389" t="s">
        <v>18</v>
      </c>
      <c r="C9" s="390"/>
      <c r="D9" s="391" t="s">
        <v>109</v>
      </c>
      <c r="E9" s="391"/>
      <c r="F9" s="391"/>
      <c r="G9" s="391"/>
      <c r="H9" s="391"/>
      <c r="I9" s="391"/>
    </row>
    <row r="10" spans="2:24">
      <c r="B10" s="389" t="s">
        <v>19</v>
      </c>
      <c r="C10" s="390"/>
      <c r="D10" s="391" t="s">
        <v>110</v>
      </c>
      <c r="E10" s="391"/>
      <c r="F10" s="391"/>
      <c r="G10" s="391"/>
      <c r="H10" s="391"/>
      <c r="I10" s="391"/>
      <c r="V10" s="258"/>
      <c r="W10" s="258"/>
      <c r="X10" s="258"/>
    </row>
    <row r="11" spans="2:24">
      <c r="B11" s="389" t="s">
        <v>20</v>
      </c>
      <c r="C11" s="390"/>
      <c r="D11" s="391" t="s">
        <v>111</v>
      </c>
      <c r="E11" s="391"/>
      <c r="F11" s="391"/>
      <c r="G11" s="391"/>
      <c r="H11" s="391"/>
      <c r="I11" s="391"/>
    </row>
    <row r="12" spans="2:24">
      <c r="B12" s="389" t="s">
        <v>21</v>
      </c>
      <c r="C12" s="390"/>
      <c r="D12" s="395" t="s">
        <v>112</v>
      </c>
      <c r="E12" s="396"/>
      <c r="F12" s="396"/>
      <c r="G12" s="396"/>
      <c r="H12" s="396"/>
      <c r="I12" s="397"/>
    </row>
    <row r="13" spans="2:24">
      <c r="B13" s="389" t="s">
        <v>22</v>
      </c>
      <c r="C13" s="390"/>
      <c r="D13" s="395" t="s">
        <v>113</v>
      </c>
      <c r="E13" s="396"/>
      <c r="F13" s="396"/>
      <c r="G13" s="396"/>
      <c r="H13" s="396"/>
      <c r="I13" s="397"/>
    </row>
    <row r="14" spans="2:24">
      <c r="B14" s="389" t="s">
        <v>20</v>
      </c>
      <c r="C14" s="390"/>
      <c r="D14" s="395" t="s">
        <v>114</v>
      </c>
      <c r="E14" s="396"/>
      <c r="F14" s="396"/>
      <c r="G14" s="396"/>
      <c r="H14" s="396"/>
      <c r="I14" s="397"/>
    </row>
    <row r="15" spans="2:24">
      <c r="B15" s="389" t="s">
        <v>23</v>
      </c>
      <c r="C15" s="390"/>
      <c r="D15" s="395" t="s">
        <v>115</v>
      </c>
      <c r="E15" s="396"/>
      <c r="F15" s="396"/>
      <c r="G15" s="396"/>
      <c r="H15" s="396"/>
      <c r="I15" s="397"/>
    </row>
    <row r="17" spans="2:9" ht="25" customHeight="1">
      <c r="B17" s="379" t="s">
        <v>24</v>
      </c>
      <c r="C17" s="380"/>
      <c r="D17" s="380"/>
      <c r="E17" s="380"/>
      <c r="F17" s="380"/>
      <c r="G17" s="380"/>
      <c r="H17" s="380"/>
      <c r="I17" s="381"/>
    </row>
    <row r="18" spans="2:9">
      <c r="B18" s="389" t="s">
        <v>60</v>
      </c>
      <c r="C18" s="390"/>
      <c r="D18" s="398" t="s">
        <v>179</v>
      </c>
      <c r="E18" s="399"/>
      <c r="F18" s="399"/>
      <c r="G18" s="399"/>
      <c r="H18" s="399"/>
      <c r="I18" s="400"/>
    </row>
    <row r="20" spans="2:9" ht="25" customHeight="1">
      <c r="B20" s="379" t="s">
        <v>26</v>
      </c>
      <c r="C20" s="380"/>
      <c r="D20" s="380"/>
      <c r="E20" s="380"/>
      <c r="F20" s="380"/>
      <c r="G20" s="380"/>
      <c r="H20" s="380"/>
      <c r="I20" s="381"/>
    </row>
    <row r="21" spans="2:9" ht="30" customHeight="1">
      <c r="B21" s="389" t="s">
        <v>27</v>
      </c>
      <c r="C21" s="390"/>
      <c r="D21" s="401" t="s">
        <v>108</v>
      </c>
      <c r="E21" s="401"/>
      <c r="F21" s="401"/>
      <c r="G21" s="401"/>
      <c r="H21" s="401"/>
      <c r="I21" s="401"/>
    </row>
    <row r="22" spans="2:9" ht="45" customHeight="1">
      <c r="B22" s="389" t="s">
        <v>28</v>
      </c>
      <c r="C22" s="390"/>
      <c r="D22" s="401" t="s">
        <v>600</v>
      </c>
      <c r="E22" s="401"/>
      <c r="F22" s="401"/>
      <c r="G22" s="401"/>
      <c r="H22" s="401"/>
      <c r="I22" s="401"/>
    </row>
    <row r="23" spans="2:9" ht="62.5" customHeight="1">
      <c r="B23" s="389" t="s">
        <v>124</v>
      </c>
      <c r="C23" s="390"/>
      <c r="D23" s="401" t="s">
        <v>211</v>
      </c>
      <c r="E23" s="402"/>
      <c r="F23" s="402"/>
      <c r="G23" s="402"/>
      <c r="H23" s="402"/>
      <c r="I23" s="402"/>
    </row>
    <row r="24" spans="2:9" ht="62.5" customHeight="1">
      <c r="B24" s="389" t="s">
        <v>125</v>
      </c>
      <c r="C24" s="390"/>
      <c r="D24" s="401" t="s">
        <v>212</v>
      </c>
      <c r="E24" s="402"/>
      <c r="F24" s="402"/>
      <c r="G24" s="402"/>
      <c r="H24" s="402"/>
      <c r="I24" s="402"/>
    </row>
    <row r="25" spans="2:9" ht="45" customHeight="1">
      <c r="B25" s="389" t="s">
        <v>202</v>
      </c>
      <c r="C25" s="390"/>
      <c r="D25" s="403" t="s">
        <v>618</v>
      </c>
      <c r="E25" s="404"/>
      <c r="F25" s="404"/>
      <c r="G25" s="404"/>
      <c r="H25" s="404"/>
      <c r="I25" s="405"/>
    </row>
    <row r="26" spans="2:9" s="286" customFormat="1" ht="45" customHeight="1">
      <c r="B26" s="389" t="s">
        <v>123</v>
      </c>
      <c r="C26" s="390"/>
      <c r="D26" s="403" t="s">
        <v>611</v>
      </c>
      <c r="E26" s="404"/>
      <c r="F26" s="404"/>
      <c r="G26" s="404"/>
      <c r="H26" s="404"/>
      <c r="I26" s="405"/>
    </row>
    <row r="27" spans="2:9" s="286" customFormat="1" ht="57.5" customHeight="1">
      <c r="B27" s="389" t="s">
        <v>347</v>
      </c>
      <c r="C27" s="390"/>
      <c r="D27" s="403" t="s">
        <v>612</v>
      </c>
      <c r="E27" s="404"/>
      <c r="F27" s="404"/>
      <c r="G27" s="404"/>
      <c r="H27" s="404"/>
      <c r="I27" s="405"/>
    </row>
    <row r="28" spans="2:9" ht="60" customHeight="1">
      <c r="B28" s="389" t="s">
        <v>349</v>
      </c>
      <c r="C28" s="390"/>
      <c r="D28" s="403" t="s">
        <v>613</v>
      </c>
      <c r="E28" s="404"/>
      <c r="F28" s="404"/>
      <c r="G28" s="404"/>
      <c r="H28" s="404"/>
      <c r="I28" s="405"/>
    </row>
    <row r="29" spans="2:9" ht="44.25" customHeight="1">
      <c r="B29" s="389" t="s">
        <v>139</v>
      </c>
      <c r="C29" s="390"/>
      <c r="D29" s="403" t="s">
        <v>622</v>
      </c>
      <c r="E29" s="404"/>
      <c r="F29" s="404"/>
      <c r="G29" s="404"/>
      <c r="H29" s="404"/>
      <c r="I29" s="405"/>
    </row>
    <row r="30" spans="2:9" ht="42.5" customHeight="1">
      <c r="B30" s="389" t="s">
        <v>140</v>
      </c>
      <c r="C30" s="390"/>
      <c r="D30" s="403" t="s">
        <v>623</v>
      </c>
      <c r="E30" s="404"/>
      <c r="F30" s="404"/>
      <c r="G30" s="404"/>
      <c r="H30" s="404"/>
      <c r="I30" s="405"/>
    </row>
    <row r="31" spans="2:9" ht="29.5" customHeight="1">
      <c r="B31" s="389" t="s">
        <v>128</v>
      </c>
      <c r="C31" s="390"/>
      <c r="D31" s="403" t="s">
        <v>624</v>
      </c>
      <c r="E31" s="404"/>
      <c r="F31" s="404"/>
      <c r="G31" s="404"/>
      <c r="H31" s="404"/>
      <c r="I31" s="405"/>
    </row>
    <row r="32" spans="2:9" ht="31" customHeight="1">
      <c r="B32" s="389" t="s">
        <v>52</v>
      </c>
      <c r="C32" s="390"/>
      <c r="D32" s="403" t="s">
        <v>605</v>
      </c>
      <c r="E32" s="404"/>
      <c r="F32" s="404"/>
      <c r="G32" s="404"/>
      <c r="H32" s="404"/>
      <c r="I32" s="405"/>
    </row>
    <row r="33" spans="2:9" ht="46" customHeight="1">
      <c r="B33" s="389" t="s">
        <v>53</v>
      </c>
      <c r="C33" s="390"/>
      <c r="D33" s="403" t="s">
        <v>606</v>
      </c>
      <c r="E33" s="404"/>
      <c r="F33" s="404"/>
      <c r="G33" s="404"/>
      <c r="H33" s="404"/>
      <c r="I33" s="405"/>
    </row>
    <row r="34" spans="2:9" ht="30" customHeight="1">
      <c r="B34" s="406"/>
      <c r="C34" s="406"/>
    </row>
  </sheetData>
  <mergeCells count="54">
    <mergeCell ref="B32:C32"/>
    <mergeCell ref="D32:I32"/>
    <mergeCell ref="B33:C33"/>
    <mergeCell ref="D33:I33"/>
    <mergeCell ref="B34:C34"/>
    <mergeCell ref="D31:I31"/>
    <mergeCell ref="B24:C24"/>
    <mergeCell ref="D24:I24"/>
    <mergeCell ref="B26:C26"/>
    <mergeCell ref="D26:I26"/>
    <mergeCell ref="B28:C28"/>
    <mergeCell ref="D28:I28"/>
    <mergeCell ref="B29:C29"/>
    <mergeCell ref="D29:I29"/>
    <mergeCell ref="B30:C30"/>
    <mergeCell ref="D30:I30"/>
    <mergeCell ref="B31:C31"/>
    <mergeCell ref="B25:C25"/>
    <mergeCell ref="D25:I25"/>
    <mergeCell ref="B27:C27"/>
    <mergeCell ref="D27:I27"/>
    <mergeCell ref="B21:C21"/>
    <mergeCell ref="D21:I21"/>
    <mergeCell ref="B22:C22"/>
    <mergeCell ref="D22:I22"/>
    <mergeCell ref="B23:C23"/>
    <mergeCell ref="D23:I23"/>
    <mergeCell ref="B13:C13"/>
    <mergeCell ref="D13:I13"/>
    <mergeCell ref="B18:C18"/>
    <mergeCell ref="D18:I18"/>
    <mergeCell ref="B20:I20"/>
    <mergeCell ref="B14:C14"/>
    <mergeCell ref="D14:I14"/>
    <mergeCell ref="B15:C15"/>
    <mergeCell ref="D15:I15"/>
    <mergeCell ref="B17:I17"/>
    <mergeCell ref="B10:C10"/>
    <mergeCell ref="D10:I10"/>
    <mergeCell ref="B11:C11"/>
    <mergeCell ref="D11:I11"/>
    <mergeCell ref="B12:C12"/>
    <mergeCell ref="D12:I12"/>
    <mergeCell ref="B1:V1"/>
    <mergeCell ref="B3:I3"/>
    <mergeCell ref="B4:I4"/>
    <mergeCell ref="B9:C9"/>
    <mergeCell ref="D9:I9"/>
    <mergeCell ref="B6:C6"/>
    <mergeCell ref="D6:I6"/>
    <mergeCell ref="B7:C7"/>
    <mergeCell ref="D7:I7"/>
    <mergeCell ref="B8:C8"/>
    <mergeCell ref="D8:I8"/>
  </mergeCells>
  <phoneticPr fontId="78" type="noConversion"/>
  <printOptions horizontalCentered="1"/>
  <pageMargins left="0.7" right="0.7" top="0.75" bottom="0.75" header="0.3" footer="0.3"/>
  <pageSetup paperSize="9" fitToHeight="0" orientation="portrait" horizontalDpi="300" verticalDpi="300" r:id="rId1"/>
  <colBreaks count="2" manualBreakCount="2">
    <brk id="10" max="1048575" man="1"/>
    <brk id="18" max="46"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D8FF8-3DD7-46E5-9052-3B113F645F65}">
  <sheetPr codeName="Sheet11">
    <tabColor rgb="FFD2E115"/>
  </sheetPr>
  <dimension ref="B1:P43"/>
  <sheetViews>
    <sheetView view="pageBreakPreview" topLeftCell="A28" zoomScale="75" zoomScaleNormal="80" zoomScaleSheetLayoutView="75" zoomScalePageLayoutView="30" workbookViewId="0">
      <selection activeCell="M32" sqref="M32"/>
    </sheetView>
  </sheetViews>
  <sheetFormatPr baseColWidth="10" defaultColWidth="8.83203125" defaultRowHeight="14"/>
  <cols>
    <col min="1" max="1" width="2.5" style="121" customWidth="1"/>
    <col min="2" max="9" width="15.5" style="121" customWidth="1"/>
    <col min="10" max="10" width="22.6640625" style="121" customWidth="1"/>
    <col min="11" max="12" width="15.5" style="121" customWidth="1"/>
    <col min="13" max="13" width="23.83203125" style="121" customWidth="1"/>
    <col min="14" max="14" width="25.6640625" style="121" customWidth="1"/>
    <col min="15" max="15" width="25.1640625" style="121" customWidth="1"/>
    <col min="16" max="16" width="3" style="121" customWidth="1"/>
    <col min="17" max="16384" width="8.83203125" style="121"/>
  </cols>
  <sheetData>
    <row r="1" spans="2:15" ht="14.5" customHeight="1">
      <c r="B1" s="601" t="s">
        <v>371</v>
      </c>
      <c r="C1" s="601"/>
      <c r="D1" s="601"/>
      <c r="E1" s="601"/>
      <c r="F1" s="601"/>
      <c r="G1" s="601"/>
      <c r="H1" s="601"/>
      <c r="I1" s="601"/>
      <c r="J1" s="601"/>
      <c r="K1" s="601"/>
      <c r="L1" s="601"/>
      <c r="M1" s="601"/>
      <c r="N1" s="601"/>
      <c r="O1" s="601"/>
    </row>
    <row r="2" spans="2:15" ht="60.75" customHeight="1">
      <c r="D2" s="122"/>
    </row>
    <row r="3" spans="2:15" ht="47.25" customHeight="1">
      <c r="B3" s="123" t="s">
        <v>50</v>
      </c>
      <c r="C3" s="123"/>
    </row>
    <row r="4" spans="2:15" ht="18" customHeight="1">
      <c r="B4" s="124" t="s">
        <v>214</v>
      </c>
      <c r="C4" s="125"/>
      <c r="D4" s="602" t="str">
        <f>'Dashboard Penilaian Maturitas'!F5</f>
        <v>[DUMMY]</v>
      </c>
      <c r="E4" s="604"/>
    </row>
    <row r="5" spans="2:15" ht="18" customHeight="1">
      <c r="B5" s="124" t="s">
        <v>213</v>
      </c>
      <c r="C5" s="125"/>
      <c r="D5" s="602" t="str">
        <f>'Dashboard Penilaian Maturitas'!F7</f>
        <v>Kesehatan</v>
      </c>
      <c r="E5" s="604"/>
      <c r="H5" s="127" t="s">
        <v>215</v>
      </c>
      <c r="I5" s="128"/>
      <c r="J5" s="602" t="str">
        <f>'Dashboard Penilaian Maturitas'!P7</f>
        <v>Rumah Sakit</v>
      </c>
      <c r="K5" s="604"/>
    </row>
    <row r="6" spans="2:15" ht="18" customHeight="1">
      <c r="B6" s="124" t="s">
        <v>18</v>
      </c>
      <c r="C6" s="128"/>
      <c r="D6" s="129"/>
      <c r="E6" s="130"/>
      <c r="F6" s="126"/>
      <c r="G6" s="126"/>
      <c r="H6" s="127" t="s">
        <v>22</v>
      </c>
      <c r="I6" s="128"/>
      <c r="J6" s="704"/>
      <c r="K6" s="705"/>
    </row>
    <row r="7" spans="2:15" ht="18" customHeight="1">
      <c r="B7" s="124" t="s">
        <v>34</v>
      </c>
      <c r="C7" s="131"/>
      <c r="D7" s="129"/>
      <c r="E7" s="130"/>
      <c r="F7" s="126"/>
      <c r="G7" s="126"/>
      <c r="H7" s="124" t="s">
        <v>20</v>
      </c>
      <c r="I7" s="128"/>
      <c r="J7" s="704"/>
      <c r="K7" s="705"/>
    </row>
    <row r="8" spans="2:15" ht="18" customHeight="1">
      <c r="B8" s="124" t="s">
        <v>20</v>
      </c>
      <c r="C8" s="131"/>
      <c r="D8" s="129"/>
      <c r="E8" s="130"/>
      <c r="F8" s="126"/>
      <c r="G8" s="126"/>
      <c r="H8" s="132" t="s">
        <v>23</v>
      </c>
      <c r="I8" s="133"/>
      <c r="J8" s="700"/>
      <c r="K8" s="701"/>
    </row>
    <row r="9" spans="2:15" ht="18" customHeight="1">
      <c r="B9" s="134" t="s">
        <v>21</v>
      </c>
      <c r="C9" s="135"/>
      <c r="D9" s="136"/>
      <c r="E9" s="137"/>
      <c r="F9" s="126"/>
      <c r="G9" s="126"/>
      <c r="H9" s="162"/>
      <c r="I9" s="163"/>
      <c r="J9" s="702"/>
      <c r="K9" s="703"/>
    </row>
    <row r="10" spans="2:15" ht="18" customHeight="1">
      <c r="B10" s="123"/>
      <c r="C10" s="123"/>
    </row>
    <row r="11" spans="2:15" ht="18" customHeight="1">
      <c r="B11" s="124" t="s">
        <v>58</v>
      </c>
      <c r="C11" s="131"/>
      <c r="D11" s="856" t="s">
        <v>359</v>
      </c>
      <c r="E11" s="856"/>
      <c r="F11" s="856"/>
    </row>
    <row r="12" spans="2:15" ht="18" customHeight="1">
      <c r="B12" s="134" t="s">
        <v>56</v>
      </c>
      <c r="C12" s="135"/>
      <c r="D12" s="856" t="s">
        <v>360</v>
      </c>
      <c r="E12" s="856"/>
      <c r="F12" s="856"/>
    </row>
    <row r="13" spans="2:15" ht="18" customHeight="1">
      <c r="B13" s="144"/>
      <c r="C13" s="144"/>
      <c r="D13" s="126"/>
    </row>
    <row r="14" spans="2:15" ht="15">
      <c r="B14" s="145" t="s">
        <v>56</v>
      </c>
      <c r="C14" s="145" t="s">
        <v>35</v>
      </c>
      <c r="D14" s="145" t="s">
        <v>36</v>
      </c>
      <c r="E14" s="145" t="s">
        <v>37</v>
      </c>
      <c r="F14" s="145" t="s">
        <v>38</v>
      </c>
      <c r="G14" s="145" t="s">
        <v>39</v>
      </c>
    </row>
    <row r="15" spans="2:15"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5" ht="30">
      <c r="B16" s="146" t="s">
        <v>32</v>
      </c>
      <c r="C16" s="160">
        <f>I29</f>
        <v>0</v>
      </c>
      <c r="D16" s="160">
        <f>I31</f>
        <v>0</v>
      </c>
      <c r="E16" s="160">
        <f>I33</f>
        <v>0</v>
      </c>
      <c r="F16" s="160">
        <f>I37</f>
        <v>0</v>
      </c>
      <c r="G16" s="160">
        <f>I40</f>
        <v>0</v>
      </c>
    </row>
    <row r="18" spans="2:16" ht="13" customHeight="1">
      <c r="B18" s="787" t="s">
        <v>40</v>
      </c>
      <c r="C18" s="788"/>
      <c r="D18" s="793" t="s">
        <v>41</v>
      </c>
      <c r="E18" s="794"/>
      <c r="F18" s="799" t="s">
        <v>42</v>
      </c>
      <c r="G18" s="800"/>
      <c r="H18" s="839" t="s">
        <v>43</v>
      </c>
      <c r="I18" s="840"/>
    </row>
    <row r="19" spans="2:16" ht="14.25" customHeight="1">
      <c r="B19" s="789"/>
      <c r="C19" s="790"/>
      <c r="D19" s="795"/>
      <c r="E19" s="796"/>
      <c r="F19" s="801"/>
      <c r="G19" s="802"/>
      <c r="H19" s="841"/>
      <c r="I19" s="842"/>
    </row>
    <row r="20" spans="2:16" ht="14.25" customHeight="1">
      <c r="B20" s="791"/>
      <c r="C20" s="792"/>
      <c r="D20" s="797"/>
      <c r="E20" s="798"/>
      <c r="F20" s="803"/>
      <c r="G20" s="804"/>
      <c r="H20" s="843"/>
      <c r="I20" s="844"/>
    </row>
    <row r="21" spans="2:16" ht="14.25" customHeight="1"/>
    <row r="22" spans="2:16" ht="14.25" customHeight="1"/>
    <row r="26" spans="2:16" ht="27" customHeight="1">
      <c r="B26" s="680" t="s">
        <v>59</v>
      </c>
      <c r="C26" s="732"/>
      <c r="D26" s="681" t="s">
        <v>216</v>
      </c>
      <c r="E26" s="681"/>
      <c r="F26" s="681"/>
      <c r="G26" s="681"/>
      <c r="H26" s="681"/>
      <c r="I26" s="681"/>
      <c r="J26" s="681"/>
      <c r="K26" s="681"/>
      <c r="L26" s="681"/>
      <c r="M26" s="681"/>
      <c r="N26" s="681"/>
      <c r="O26" s="681"/>
    </row>
    <row r="27" spans="2:16" s="360" customFormat="1" ht="39" customHeight="1">
      <c r="B27" s="785" t="s">
        <v>28</v>
      </c>
      <c r="C27" s="786"/>
      <c r="D27" s="663" t="s">
        <v>29</v>
      </c>
      <c r="E27" s="731"/>
      <c r="F27" s="663" t="s">
        <v>30</v>
      </c>
      <c r="G27" s="731"/>
      <c r="H27" s="148" t="s">
        <v>44</v>
      </c>
      <c r="I27" s="148" t="s">
        <v>45</v>
      </c>
      <c r="J27" s="148" t="s">
        <v>242</v>
      </c>
      <c r="K27" s="663" t="s">
        <v>61</v>
      </c>
      <c r="L27" s="731"/>
      <c r="M27" s="148" t="s">
        <v>52</v>
      </c>
      <c r="N27" s="165" t="s">
        <v>53</v>
      </c>
      <c r="O27" s="278" t="s">
        <v>350</v>
      </c>
      <c r="P27" s="166"/>
    </row>
    <row r="28" spans="2:16" ht="60" customHeight="1">
      <c r="B28" s="683" t="s">
        <v>46</v>
      </c>
      <c r="C28" s="725"/>
      <c r="D28" s="683" t="s">
        <v>116</v>
      </c>
      <c r="E28" s="725"/>
      <c r="F28" s="679" t="s">
        <v>47</v>
      </c>
      <c r="G28" s="679"/>
      <c r="H28" s="340" t="s">
        <v>51</v>
      </c>
      <c r="I28" s="340" t="s">
        <v>48</v>
      </c>
      <c r="J28" s="340" t="s">
        <v>251</v>
      </c>
      <c r="K28" s="679" t="s">
        <v>117</v>
      </c>
      <c r="L28" s="679"/>
      <c r="M28" s="340" t="s">
        <v>118</v>
      </c>
      <c r="N28" s="167" t="s">
        <v>54</v>
      </c>
      <c r="O28" s="340" t="s">
        <v>369</v>
      </c>
      <c r="P28" s="168"/>
    </row>
    <row r="29" spans="2:16" ht="91" customHeight="1">
      <c r="B29" s="805" t="s">
        <v>57</v>
      </c>
      <c r="C29" s="806"/>
      <c r="D29" s="852" t="s">
        <v>594</v>
      </c>
      <c r="E29" s="853"/>
      <c r="F29" s="851" t="s">
        <v>434</v>
      </c>
      <c r="G29" s="851"/>
      <c r="H29" s="373" t="s">
        <v>241</v>
      </c>
      <c r="I29" s="814">
        <f>COUNTIF(H29:H30,"Y")/COUNTA(F29:G30)</f>
        <v>0</v>
      </c>
      <c r="J29" s="822" t="str">
        <f>IF(I29&lt;=15%,"Not Achieved",IF(I29&lt;=50%,"Partially Achieved",IF(I29&lt;=85%,"Largely Achieved",IF(I29&lt;=100%,"Fully Achieved"))))</f>
        <v>Not Achieved</v>
      </c>
      <c r="K29" s="851" t="s">
        <v>747</v>
      </c>
      <c r="L29" s="851"/>
      <c r="M29" s="359"/>
      <c r="N29" s="713"/>
      <c r="O29" s="169"/>
      <c r="P29" s="168"/>
    </row>
    <row r="30" spans="2:16" ht="90" customHeight="1">
      <c r="B30" s="809"/>
      <c r="C30" s="810"/>
      <c r="D30" s="854"/>
      <c r="E30" s="855"/>
      <c r="F30" s="851" t="s">
        <v>593</v>
      </c>
      <c r="G30" s="851"/>
      <c r="H30" s="373" t="s">
        <v>241</v>
      </c>
      <c r="I30" s="825"/>
      <c r="J30" s="823"/>
      <c r="K30" s="851" t="s">
        <v>748</v>
      </c>
      <c r="L30" s="851"/>
      <c r="M30" s="359"/>
      <c r="N30" s="715"/>
      <c r="O30" s="169"/>
      <c r="P30" s="168"/>
    </row>
    <row r="31" spans="2:16" ht="67.5" customHeight="1">
      <c r="B31" s="805" t="s">
        <v>159</v>
      </c>
      <c r="C31" s="806"/>
      <c r="D31" s="852" t="s">
        <v>648</v>
      </c>
      <c r="E31" s="853"/>
      <c r="F31" s="851" t="s">
        <v>636</v>
      </c>
      <c r="G31" s="851"/>
      <c r="H31" s="338" t="s">
        <v>241</v>
      </c>
      <c r="I31" s="814">
        <f>COUNTIF(H31:H32,"Y")/COUNTA(F31:G32)</f>
        <v>0</v>
      </c>
      <c r="J31" s="822" t="str">
        <f>IF(I31&lt;=15%,"Not Achieved",IF(I31&lt;=50%,"Partially Achieved",IF(I31&lt;=85%,"Largely Achieved",IF(I31&lt;=100%,"Fully Achieved"))))</f>
        <v>Not Achieved</v>
      </c>
      <c r="K31" s="851" t="s">
        <v>749</v>
      </c>
      <c r="L31" s="851"/>
      <c r="M31" s="359"/>
      <c r="N31" s="713"/>
      <c r="O31" s="169"/>
      <c r="P31" s="168"/>
    </row>
    <row r="32" spans="2:16" ht="86.5" customHeight="1">
      <c r="B32" s="809"/>
      <c r="C32" s="810"/>
      <c r="D32" s="854"/>
      <c r="E32" s="855"/>
      <c r="F32" s="851" t="s">
        <v>380</v>
      </c>
      <c r="G32" s="851"/>
      <c r="H32" s="338" t="s">
        <v>241</v>
      </c>
      <c r="I32" s="825"/>
      <c r="J32" s="823"/>
      <c r="K32" s="851" t="s">
        <v>750</v>
      </c>
      <c r="L32" s="851"/>
      <c r="M32" s="359"/>
      <c r="N32" s="715"/>
      <c r="O32" s="169"/>
      <c r="P32" s="168"/>
    </row>
    <row r="33" spans="2:16" ht="59.5" customHeight="1">
      <c r="B33" s="805" t="s">
        <v>62</v>
      </c>
      <c r="C33" s="806"/>
      <c r="D33" s="852" t="s">
        <v>435</v>
      </c>
      <c r="E33" s="853"/>
      <c r="F33" s="851" t="s">
        <v>838</v>
      </c>
      <c r="G33" s="859"/>
      <c r="H33" s="338" t="s">
        <v>241</v>
      </c>
      <c r="I33" s="814">
        <f>COUNTIF(H33:H36,"Y")/COUNTA(F33:G36)</f>
        <v>0</v>
      </c>
      <c r="J33" s="822" t="str">
        <f>IF(I33&lt;=15%,"Not Achieved",IF(I33&lt;=50%,"Partially Achieved",IF(I33&lt;=85%,"Largely Achieved",IF(I33&lt;=100%,"Fully Achieved"))))</f>
        <v>Not Achieved</v>
      </c>
      <c r="K33" s="851" t="s">
        <v>959</v>
      </c>
      <c r="L33" s="851"/>
      <c r="M33" s="359"/>
      <c r="N33" s="713"/>
      <c r="O33" s="169"/>
      <c r="P33" s="168"/>
    </row>
    <row r="34" spans="2:16" ht="76" customHeight="1">
      <c r="B34" s="807"/>
      <c r="C34" s="808"/>
      <c r="D34" s="860"/>
      <c r="E34" s="861"/>
      <c r="F34" s="851" t="s">
        <v>641</v>
      </c>
      <c r="G34" s="851"/>
      <c r="H34" s="338" t="s">
        <v>241</v>
      </c>
      <c r="I34" s="815"/>
      <c r="J34" s="823"/>
      <c r="K34" s="851" t="s">
        <v>751</v>
      </c>
      <c r="L34" s="851"/>
      <c r="M34" s="359"/>
      <c r="N34" s="714"/>
      <c r="O34" s="169"/>
      <c r="P34" s="168"/>
    </row>
    <row r="35" spans="2:16" ht="120" customHeight="1">
      <c r="B35" s="807"/>
      <c r="C35" s="808"/>
      <c r="D35" s="860"/>
      <c r="E35" s="861"/>
      <c r="F35" s="857" t="s">
        <v>643</v>
      </c>
      <c r="G35" s="858"/>
      <c r="H35" s="338" t="s">
        <v>241</v>
      </c>
      <c r="I35" s="815"/>
      <c r="J35" s="823"/>
      <c r="K35" s="851" t="s">
        <v>752</v>
      </c>
      <c r="L35" s="851"/>
      <c r="M35" s="359"/>
      <c r="N35" s="714"/>
      <c r="O35" s="169"/>
      <c r="P35" s="168"/>
    </row>
    <row r="36" spans="2:16" ht="81" customHeight="1">
      <c r="B36" s="809"/>
      <c r="C36" s="810"/>
      <c r="D36" s="854"/>
      <c r="E36" s="855"/>
      <c r="F36" s="857" t="s">
        <v>595</v>
      </c>
      <c r="G36" s="858"/>
      <c r="H36" s="338" t="s">
        <v>241</v>
      </c>
      <c r="I36" s="825"/>
      <c r="J36" s="824"/>
      <c r="K36" s="851" t="s">
        <v>753</v>
      </c>
      <c r="L36" s="851"/>
      <c r="M36" s="359"/>
      <c r="N36" s="346"/>
      <c r="O36" s="169"/>
      <c r="P36" s="168"/>
    </row>
    <row r="37" spans="2:16" ht="83" customHeight="1">
      <c r="B37" s="805" t="s">
        <v>63</v>
      </c>
      <c r="C37" s="806"/>
      <c r="D37" s="852" t="s">
        <v>633</v>
      </c>
      <c r="E37" s="853"/>
      <c r="F37" s="851" t="s">
        <v>436</v>
      </c>
      <c r="G37" s="851"/>
      <c r="H37" s="338" t="s">
        <v>241</v>
      </c>
      <c r="I37" s="814">
        <f>COUNTIF(H37:H39,"Y")/COUNTA(F37:G39)</f>
        <v>0</v>
      </c>
      <c r="J37" s="814" t="str">
        <f>IF(I37&lt;=15%,"Not Achieved",IF(I37&lt;=50%,"Partially Achieved",IF(I37&lt;=85%,"Largely Achieved",IF(I37&lt;=100%,"Fully Achieved"))))</f>
        <v>Not Achieved</v>
      </c>
      <c r="K37" s="851" t="s">
        <v>754</v>
      </c>
      <c r="L37" s="851"/>
      <c r="M37" s="359"/>
      <c r="N37" s="713"/>
      <c r="O37" s="169"/>
      <c r="P37" s="168"/>
    </row>
    <row r="38" spans="2:16" ht="70.5" customHeight="1">
      <c r="B38" s="807"/>
      <c r="C38" s="808"/>
      <c r="D38" s="860"/>
      <c r="E38" s="861"/>
      <c r="F38" s="857" t="s">
        <v>383</v>
      </c>
      <c r="G38" s="858"/>
      <c r="H38" s="338" t="s">
        <v>241</v>
      </c>
      <c r="I38" s="815"/>
      <c r="J38" s="815"/>
      <c r="K38" s="851" t="s">
        <v>755</v>
      </c>
      <c r="L38" s="851"/>
      <c r="M38" s="158"/>
      <c r="N38" s="714"/>
      <c r="O38" s="169"/>
      <c r="P38" s="168"/>
    </row>
    <row r="39" spans="2:16" ht="79" customHeight="1">
      <c r="B39" s="809"/>
      <c r="C39" s="810"/>
      <c r="D39" s="854"/>
      <c r="E39" s="855"/>
      <c r="F39" s="857" t="s">
        <v>626</v>
      </c>
      <c r="G39" s="858"/>
      <c r="H39" s="338" t="s">
        <v>241</v>
      </c>
      <c r="I39" s="825"/>
      <c r="J39" s="825"/>
      <c r="K39" s="851" t="s">
        <v>756</v>
      </c>
      <c r="L39" s="851"/>
      <c r="M39" s="158"/>
      <c r="N39" s="346"/>
      <c r="O39" s="169"/>
      <c r="P39" s="168"/>
    </row>
    <row r="40" spans="2:16" ht="90.5" customHeight="1">
      <c r="B40" s="805" t="s">
        <v>64</v>
      </c>
      <c r="C40" s="806"/>
      <c r="D40" s="852" t="s">
        <v>634</v>
      </c>
      <c r="E40" s="853"/>
      <c r="F40" s="851" t="s">
        <v>629</v>
      </c>
      <c r="G40" s="851"/>
      <c r="H40" s="338" t="s">
        <v>241</v>
      </c>
      <c r="I40" s="826">
        <f>COUNTIF(H40:H41,"Y")/COUNTA(F40:G41)</f>
        <v>0</v>
      </c>
      <c r="J40" s="850" t="str">
        <f>IF(I40&lt;=15%,"Not Achieved",IF(I40&lt;=50%,"Partially Achieved",IF(I40&lt;=85%,"Largely Achieved",IF(I40&lt;=100%,"Fully Achieved"))))</f>
        <v>Not Achieved</v>
      </c>
      <c r="K40" s="851" t="s">
        <v>757</v>
      </c>
      <c r="L40" s="851"/>
      <c r="M40" s="158"/>
      <c r="N40" s="346"/>
      <c r="O40" s="169"/>
      <c r="P40" s="168"/>
    </row>
    <row r="41" spans="2:16" ht="70" customHeight="1">
      <c r="B41" s="809"/>
      <c r="C41" s="810"/>
      <c r="D41" s="854"/>
      <c r="E41" s="855"/>
      <c r="F41" s="851" t="s">
        <v>627</v>
      </c>
      <c r="G41" s="851"/>
      <c r="H41" s="338" t="s">
        <v>241</v>
      </c>
      <c r="I41" s="826"/>
      <c r="J41" s="850"/>
      <c r="K41" s="851" t="s">
        <v>758</v>
      </c>
      <c r="L41" s="851"/>
      <c r="M41" s="158"/>
      <c r="N41" s="338"/>
      <c r="O41" s="358"/>
      <c r="P41" s="168"/>
    </row>
    <row r="42" spans="2:16" ht="14" customHeight="1">
      <c r="J42" s="170"/>
    </row>
    <row r="43" spans="2:16" hidden="1"/>
  </sheetData>
  <mergeCells count="73">
    <mergeCell ref="B29:C30"/>
    <mergeCell ref="F30:G30"/>
    <mergeCell ref="F37:G37"/>
    <mergeCell ref="F38:G38"/>
    <mergeCell ref="F33:G33"/>
    <mergeCell ref="B31:C32"/>
    <mergeCell ref="D31:E32"/>
    <mergeCell ref="F35:G35"/>
    <mergeCell ref="B33:C36"/>
    <mergeCell ref="D33:E36"/>
    <mergeCell ref="F36:G36"/>
    <mergeCell ref="B37:C39"/>
    <mergeCell ref="D37:E39"/>
    <mergeCell ref="F39:G39"/>
    <mergeCell ref="D29:E30"/>
    <mergeCell ref="B1:O1"/>
    <mergeCell ref="B18:C20"/>
    <mergeCell ref="D18:E20"/>
    <mergeCell ref="F18:G20"/>
    <mergeCell ref="B26:C26"/>
    <mergeCell ref="D26:O26"/>
    <mergeCell ref="J8:K9"/>
    <mergeCell ref="D4:E4"/>
    <mergeCell ref="D5:E5"/>
    <mergeCell ref="J5:K5"/>
    <mergeCell ref="J6:K6"/>
    <mergeCell ref="J7:K7"/>
    <mergeCell ref="D11:F11"/>
    <mergeCell ref="D12:F12"/>
    <mergeCell ref="H18:I20"/>
    <mergeCell ref="N37:N38"/>
    <mergeCell ref="K38:L38"/>
    <mergeCell ref="F29:G29"/>
    <mergeCell ref="J29:J30"/>
    <mergeCell ref="I29:I30"/>
    <mergeCell ref="I31:I32"/>
    <mergeCell ref="J31:J32"/>
    <mergeCell ref="F32:G32"/>
    <mergeCell ref="F31:G31"/>
    <mergeCell ref="N29:N30"/>
    <mergeCell ref="K31:L31"/>
    <mergeCell ref="K32:L32"/>
    <mergeCell ref="K33:L33"/>
    <mergeCell ref="N31:N32"/>
    <mergeCell ref="N33:N35"/>
    <mergeCell ref="F34:G34"/>
    <mergeCell ref="K27:L27"/>
    <mergeCell ref="K28:L28"/>
    <mergeCell ref="K37:L37"/>
    <mergeCell ref="K35:L35"/>
    <mergeCell ref="K30:L30"/>
    <mergeCell ref="K29:L29"/>
    <mergeCell ref="I33:I36"/>
    <mergeCell ref="J33:J36"/>
    <mergeCell ref="K36:L36"/>
    <mergeCell ref="J37:J39"/>
    <mergeCell ref="I37:I39"/>
    <mergeCell ref="K39:L39"/>
    <mergeCell ref="K34:L34"/>
    <mergeCell ref="B27:C27"/>
    <mergeCell ref="D27:E27"/>
    <mergeCell ref="F27:G27"/>
    <mergeCell ref="B28:C28"/>
    <mergeCell ref="D28:E28"/>
    <mergeCell ref="F28:G28"/>
    <mergeCell ref="B40:C41"/>
    <mergeCell ref="F40:G40"/>
    <mergeCell ref="D40:E41"/>
    <mergeCell ref="F41:G41"/>
    <mergeCell ref="K41:L41"/>
    <mergeCell ref="J40:J41"/>
    <mergeCell ref="I40:I41"/>
    <mergeCell ref="K40:L40"/>
  </mergeCells>
  <conditionalFormatting sqref="J29:J30 J42 J37 J40">
    <cfRule type="containsText" dxfId="209" priority="17" operator="containsText" text="Largely Achieved">
      <formula>NOT(ISERROR(SEARCH("Largely Achieved",J29)))</formula>
    </cfRule>
    <cfRule type="containsText" dxfId="208" priority="18" operator="containsText" text="Partially Achieved">
      <formula>NOT(ISERROR(SEARCH("Partially Achieved",J29)))</formula>
    </cfRule>
    <cfRule type="containsText" dxfId="207" priority="19" operator="containsText" text="Not Achieved">
      <formula>NOT(ISERROR(SEARCH("Not Achieved",J29)))</formula>
    </cfRule>
    <cfRule type="containsText" dxfId="206" priority="20" operator="containsText" text="Fully Achieved">
      <formula>NOT(ISERROR(SEARCH("Fully Achieved",J29)))</formula>
    </cfRule>
  </conditionalFormatting>
  <conditionalFormatting sqref="J31:J32">
    <cfRule type="containsText" dxfId="205" priority="13" operator="containsText" text="Largely Achieved">
      <formula>NOT(ISERROR(SEARCH("Largely Achieved",J31)))</formula>
    </cfRule>
    <cfRule type="containsText" dxfId="204" priority="14" operator="containsText" text="Partially Achieved">
      <formula>NOT(ISERROR(SEARCH("Partially Achieved",J31)))</formula>
    </cfRule>
    <cfRule type="containsText" dxfId="203" priority="15" operator="containsText" text="Not Achieved">
      <formula>NOT(ISERROR(SEARCH("Not Achieved",J31)))</formula>
    </cfRule>
    <cfRule type="containsText" dxfId="202" priority="16" operator="containsText" text="Fully Achieved">
      <formula>NOT(ISERROR(SEARCH("Fully Achieved",J31)))</formula>
    </cfRule>
  </conditionalFormatting>
  <conditionalFormatting sqref="J33:J34">
    <cfRule type="containsText" dxfId="201" priority="9" operator="containsText" text="Largely Achieved">
      <formula>NOT(ISERROR(SEARCH("Largely Achieved",J33)))</formula>
    </cfRule>
    <cfRule type="containsText" dxfId="200" priority="10" operator="containsText" text="Partially Achieved">
      <formula>NOT(ISERROR(SEARCH("Partially Achieved",J33)))</formula>
    </cfRule>
    <cfRule type="containsText" dxfId="199" priority="11" operator="containsText" text="Not Achieved">
      <formula>NOT(ISERROR(SEARCH("Not Achieved",J33)))</formula>
    </cfRule>
    <cfRule type="containsText" dxfId="198" priority="12" operator="containsText" text="Fully Achieved">
      <formula>NOT(ISERROR(SEARCH("Fully Achieved",J33)))</formula>
    </cfRule>
  </conditionalFormatting>
  <dataValidations count="1">
    <dataValidation type="list" allowBlank="1" showInputMessage="1" showErrorMessage="1" sqref="H29:H41" xr:uid="{E7D323D9-036A-4223-85DA-F2040FD1BD81}">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56022-AD96-4441-B67A-FE975C72C362}">
  <sheetPr codeName="Sheet12">
    <tabColor rgb="FFD2E115"/>
  </sheetPr>
  <dimension ref="B1:O42"/>
  <sheetViews>
    <sheetView topLeftCell="A16" zoomScale="55" zoomScaleNormal="55" zoomScaleSheetLayoutView="25" zoomScalePageLayoutView="30" workbookViewId="0">
      <selection activeCell="K29" sqref="K29:L29"/>
    </sheetView>
  </sheetViews>
  <sheetFormatPr baseColWidth="10" defaultColWidth="8.83203125" defaultRowHeight="14"/>
  <cols>
    <col min="1" max="1" width="2.5" style="121" customWidth="1"/>
    <col min="2" max="9" width="15.5" style="121" customWidth="1"/>
    <col min="10" max="10" width="20.6640625" style="121" customWidth="1"/>
    <col min="11" max="12" width="15.5" style="121" customWidth="1"/>
    <col min="13" max="13" width="23.83203125" style="121" customWidth="1"/>
    <col min="14" max="14" width="29.5" style="121" customWidth="1"/>
    <col min="15" max="15" width="28.5" style="121" customWidth="1"/>
    <col min="16" max="16" width="3.1640625" style="121" customWidth="1"/>
    <col min="17" max="16384" width="8.83203125" style="121"/>
  </cols>
  <sheetData>
    <row r="1" spans="2:15" ht="14.5" customHeight="1">
      <c r="B1" s="601" t="s">
        <v>371</v>
      </c>
      <c r="C1" s="601"/>
      <c r="D1" s="601"/>
      <c r="E1" s="601"/>
      <c r="F1" s="601"/>
      <c r="G1" s="601"/>
      <c r="H1" s="601"/>
      <c r="I1" s="601"/>
      <c r="J1" s="601"/>
      <c r="K1" s="601"/>
      <c r="L1" s="601"/>
      <c r="M1" s="601"/>
      <c r="N1" s="601"/>
      <c r="O1" s="601"/>
    </row>
    <row r="2" spans="2:15" ht="60.75" customHeight="1">
      <c r="D2" s="122"/>
    </row>
    <row r="3" spans="2:15" ht="47.25" customHeight="1">
      <c r="B3" s="123" t="s">
        <v>50</v>
      </c>
      <c r="C3" s="123"/>
    </row>
    <row r="4" spans="2:15" ht="18" customHeight="1">
      <c r="B4" s="124" t="s">
        <v>214</v>
      </c>
      <c r="C4" s="125"/>
      <c r="D4" s="602" t="str">
        <f>'Dashboard Penilaian Maturitas'!F5</f>
        <v>[DUMMY]</v>
      </c>
      <c r="E4" s="604"/>
    </row>
    <row r="5" spans="2:15" ht="18" customHeight="1">
      <c r="B5" s="124" t="s">
        <v>213</v>
      </c>
      <c r="C5" s="125"/>
      <c r="D5" s="602" t="str">
        <f>'Dashboard Penilaian Maturitas'!F7</f>
        <v>Kesehatan</v>
      </c>
      <c r="E5" s="604"/>
      <c r="H5" s="127" t="s">
        <v>215</v>
      </c>
      <c r="I5" s="128"/>
      <c r="J5" s="602" t="str">
        <f>'Dashboard Penilaian Maturitas'!P7</f>
        <v>Rumah Sakit</v>
      </c>
      <c r="K5" s="604"/>
    </row>
    <row r="6" spans="2:15" ht="18" customHeight="1">
      <c r="B6" s="124" t="s">
        <v>18</v>
      </c>
      <c r="C6" s="128"/>
      <c r="D6" s="129"/>
      <c r="E6" s="130"/>
      <c r="F6" s="126"/>
      <c r="G6" s="126"/>
      <c r="H6" s="127" t="s">
        <v>22</v>
      </c>
      <c r="I6" s="128"/>
      <c r="J6" s="704"/>
      <c r="K6" s="705"/>
    </row>
    <row r="7" spans="2:15" ht="18" customHeight="1">
      <c r="B7" s="124" t="s">
        <v>34</v>
      </c>
      <c r="C7" s="131"/>
      <c r="D7" s="129"/>
      <c r="E7" s="130"/>
      <c r="F7" s="126"/>
      <c r="G7" s="126"/>
      <c r="H7" s="124" t="s">
        <v>20</v>
      </c>
      <c r="I7" s="128"/>
      <c r="J7" s="704"/>
      <c r="K7" s="705"/>
    </row>
    <row r="8" spans="2:15" ht="18" customHeight="1">
      <c r="B8" s="124" t="s">
        <v>20</v>
      </c>
      <c r="C8" s="131"/>
      <c r="D8" s="129"/>
      <c r="E8" s="130"/>
      <c r="F8" s="126"/>
      <c r="G8" s="126"/>
      <c r="H8" s="132" t="s">
        <v>23</v>
      </c>
      <c r="I8" s="133"/>
      <c r="J8" s="700"/>
      <c r="K8" s="701"/>
    </row>
    <row r="9" spans="2:15" ht="18" customHeight="1">
      <c r="B9" s="134" t="s">
        <v>21</v>
      </c>
      <c r="C9" s="135"/>
      <c r="D9" s="136"/>
      <c r="E9" s="137"/>
      <c r="F9" s="126"/>
      <c r="G9" s="126"/>
      <c r="H9" s="162"/>
      <c r="I9" s="163"/>
      <c r="J9" s="702"/>
      <c r="K9" s="703"/>
    </row>
    <row r="10" spans="2:15" ht="18" customHeight="1">
      <c r="B10" s="123"/>
      <c r="C10" s="123"/>
    </row>
    <row r="11" spans="2:15" ht="18" customHeight="1">
      <c r="B11" s="124" t="s">
        <v>58</v>
      </c>
      <c r="C11" s="131"/>
      <c r="D11" s="856" t="s">
        <v>359</v>
      </c>
      <c r="E11" s="856"/>
      <c r="F11" s="856"/>
    </row>
    <row r="12" spans="2:15" ht="18" customHeight="1">
      <c r="B12" s="134" t="s">
        <v>56</v>
      </c>
      <c r="C12" s="135"/>
      <c r="D12" s="856" t="s">
        <v>333</v>
      </c>
      <c r="E12" s="856"/>
      <c r="F12" s="856"/>
    </row>
    <row r="13" spans="2:15" ht="18" customHeight="1">
      <c r="B13" s="144"/>
      <c r="C13" s="144"/>
      <c r="D13" s="126"/>
    </row>
    <row r="14" spans="2:15" ht="15">
      <c r="B14" s="145" t="s">
        <v>56</v>
      </c>
      <c r="C14" s="145" t="s">
        <v>35</v>
      </c>
      <c r="D14" s="145" t="s">
        <v>36</v>
      </c>
      <c r="E14" s="145" t="s">
        <v>37</v>
      </c>
      <c r="F14" s="145" t="s">
        <v>38</v>
      </c>
      <c r="G14" s="145" t="s">
        <v>39</v>
      </c>
    </row>
    <row r="15" spans="2:15"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5" ht="30">
      <c r="B16" s="146" t="s">
        <v>32</v>
      </c>
      <c r="C16" s="160">
        <f>I29</f>
        <v>0</v>
      </c>
      <c r="D16" s="160">
        <f>I31</f>
        <v>0</v>
      </c>
      <c r="E16" s="160">
        <f>I33</f>
        <v>0</v>
      </c>
      <c r="F16" s="160">
        <f>I37</f>
        <v>0</v>
      </c>
      <c r="G16" s="160">
        <f>I39</f>
        <v>0</v>
      </c>
    </row>
    <row r="18" spans="2:15" ht="13" customHeight="1">
      <c r="B18" s="787" t="s">
        <v>40</v>
      </c>
      <c r="C18" s="788"/>
      <c r="D18" s="793" t="s">
        <v>41</v>
      </c>
      <c r="E18" s="794"/>
      <c r="F18" s="799" t="s">
        <v>42</v>
      </c>
      <c r="G18" s="800"/>
      <c r="H18" s="839" t="s">
        <v>43</v>
      </c>
      <c r="I18" s="840"/>
    </row>
    <row r="19" spans="2:15" ht="14.25" customHeight="1">
      <c r="B19" s="789"/>
      <c r="C19" s="790"/>
      <c r="D19" s="795"/>
      <c r="E19" s="796"/>
      <c r="F19" s="801"/>
      <c r="G19" s="802"/>
      <c r="H19" s="841"/>
      <c r="I19" s="842"/>
    </row>
    <row r="20" spans="2:15" ht="14.25" customHeight="1">
      <c r="B20" s="791"/>
      <c r="C20" s="792"/>
      <c r="D20" s="797"/>
      <c r="E20" s="798"/>
      <c r="F20" s="803"/>
      <c r="G20" s="804"/>
      <c r="H20" s="843"/>
      <c r="I20" s="844"/>
    </row>
    <row r="21" spans="2:15" ht="14.25" customHeight="1"/>
    <row r="22" spans="2:15" ht="14.25" customHeight="1"/>
    <row r="26" spans="2:15" ht="27" customHeight="1">
      <c r="B26" s="680" t="s">
        <v>59</v>
      </c>
      <c r="C26" s="732"/>
      <c r="D26" s="681" t="s">
        <v>217</v>
      </c>
      <c r="E26" s="681"/>
      <c r="F26" s="681"/>
      <c r="G26" s="681"/>
      <c r="H26" s="681"/>
      <c r="I26" s="681"/>
      <c r="J26" s="681"/>
      <c r="K26" s="681"/>
      <c r="L26" s="681"/>
      <c r="M26" s="681"/>
      <c r="N26" s="681"/>
      <c r="O26" s="681"/>
    </row>
    <row r="27" spans="2:15" s="360" customFormat="1" ht="39" customHeight="1">
      <c r="B27" s="785" t="s">
        <v>28</v>
      </c>
      <c r="C27" s="786"/>
      <c r="D27" s="663" t="s">
        <v>29</v>
      </c>
      <c r="E27" s="731"/>
      <c r="F27" s="663" t="s">
        <v>30</v>
      </c>
      <c r="G27" s="731"/>
      <c r="H27" s="148" t="s">
        <v>44</v>
      </c>
      <c r="I27" s="148" t="s">
        <v>45</v>
      </c>
      <c r="J27" s="148" t="s">
        <v>242</v>
      </c>
      <c r="K27" s="663" t="s">
        <v>61</v>
      </c>
      <c r="L27" s="731"/>
      <c r="M27" s="148" t="s">
        <v>52</v>
      </c>
      <c r="N27" s="148" t="s">
        <v>53</v>
      </c>
      <c r="O27" s="278" t="s">
        <v>350</v>
      </c>
    </row>
    <row r="28" spans="2:15" ht="62" customHeight="1">
      <c r="B28" s="683" t="s">
        <v>46</v>
      </c>
      <c r="C28" s="725"/>
      <c r="D28" s="683" t="s">
        <v>116</v>
      </c>
      <c r="E28" s="725"/>
      <c r="F28" s="679" t="s">
        <v>47</v>
      </c>
      <c r="G28" s="679"/>
      <c r="H28" s="340" t="s">
        <v>51</v>
      </c>
      <c r="I28" s="340" t="s">
        <v>48</v>
      </c>
      <c r="J28" s="340" t="s">
        <v>251</v>
      </c>
      <c r="K28" s="679" t="s">
        <v>117</v>
      </c>
      <c r="L28" s="679"/>
      <c r="M28" s="340" t="s">
        <v>118</v>
      </c>
      <c r="N28" s="340" t="s">
        <v>54</v>
      </c>
      <c r="O28" s="340" t="s">
        <v>369</v>
      </c>
    </row>
    <row r="29" spans="2:15" ht="56" customHeight="1">
      <c r="B29" s="805" t="s">
        <v>57</v>
      </c>
      <c r="C29" s="806"/>
      <c r="D29" s="852" t="s">
        <v>586</v>
      </c>
      <c r="E29" s="853"/>
      <c r="F29" s="851" t="s">
        <v>839</v>
      </c>
      <c r="G29" s="851"/>
      <c r="H29" s="373" t="s">
        <v>241</v>
      </c>
      <c r="I29" s="814">
        <f>COUNTIF(H29:H30,"Y")/COUNTA(F29:G30)</f>
        <v>0</v>
      </c>
      <c r="J29" s="822" t="str">
        <f>IF(I29&lt;=15%,"Not Achieved",IF(I29&lt;=50%,"Partially Achieved",IF(I29&lt;=85%,"Largely Achieved",IF(I29&lt;=100%,"Fully Achieved"))))</f>
        <v>Not Achieved</v>
      </c>
      <c r="K29" s="818" t="s">
        <v>759</v>
      </c>
      <c r="L29" s="819"/>
      <c r="M29" s="359"/>
      <c r="N29" s="345"/>
      <c r="O29" s="338"/>
    </row>
    <row r="30" spans="2:15" ht="61.5" customHeight="1">
      <c r="B30" s="809"/>
      <c r="C30" s="810"/>
      <c r="D30" s="854"/>
      <c r="E30" s="855"/>
      <c r="F30" s="857" t="s">
        <v>628</v>
      </c>
      <c r="G30" s="858"/>
      <c r="H30" s="373" t="s">
        <v>241</v>
      </c>
      <c r="I30" s="825"/>
      <c r="J30" s="824"/>
      <c r="K30" s="818" t="s">
        <v>760</v>
      </c>
      <c r="L30" s="819"/>
      <c r="M30" s="359"/>
      <c r="N30" s="345"/>
      <c r="O30" s="338"/>
    </row>
    <row r="31" spans="2:15" ht="67.5" customHeight="1">
      <c r="B31" s="805" t="s">
        <v>159</v>
      </c>
      <c r="C31" s="806"/>
      <c r="D31" s="852" t="s">
        <v>587</v>
      </c>
      <c r="E31" s="853"/>
      <c r="F31" s="851" t="s">
        <v>630</v>
      </c>
      <c r="G31" s="851"/>
      <c r="H31" s="338" t="s">
        <v>241</v>
      </c>
      <c r="I31" s="814">
        <f>COUNTIF(H31:H32,"Y")/COUNTA(F31:G32)</f>
        <v>0</v>
      </c>
      <c r="J31" s="822" t="str">
        <f>IF(I31&lt;=15%,"Not Achieved",IF(I31&lt;=50%,"Partially Achieved",IF(I31&lt;=85%,"Largely Achieved",IF(I31&lt;=100%,"Fully Achieved"))))</f>
        <v>Not Achieved</v>
      </c>
      <c r="K31" s="818" t="s">
        <v>761</v>
      </c>
      <c r="L31" s="819"/>
      <c r="M31" s="359"/>
      <c r="N31" s="713"/>
      <c r="O31" s="359"/>
    </row>
    <row r="32" spans="2:15" ht="62" customHeight="1">
      <c r="B32" s="809"/>
      <c r="C32" s="810"/>
      <c r="D32" s="854"/>
      <c r="E32" s="855"/>
      <c r="F32" s="851" t="s">
        <v>631</v>
      </c>
      <c r="G32" s="851"/>
      <c r="H32" s="338" t="s">
        <v>241</v>
      </c>
      <c r="I32" s="825"/>
      <c r="J32" s="823"/>
      <c r="K32" s="818" t="s">
        <v>762</v>
      </c>
      <c r="L32" s="819"/>
      <c r="M32" s="359"/>
      <c r="N32" s="715"/>
      <c r="O32" s="359"/>
    </row>
    <row r="33" spans="2:15" ht="68.5" customHeight="1">
      <c r="B33" s="805" t="s">
        <v>62</v>
      </c>
      <c r="C33" s="806"/>
      <c r="D33" s="852" t="s">
        <v>588</v>
      </c>
      <c r="E33" s="853"/>
      <c r="F33" s="851" t="s">
        <v>632</v>
      </c>
      <c r="G33" s="851"/>
      <c r="H33" s="338" t="s">
        <v>241</v>
      </c>
      <c r="I33" s="814">
        <f>COUNTIF(H33:H36,"Y")/COUNTA(F33:G36)</f>
        <v>0</v>
      </c>
      <c r="J33" s="822" t="str">
        <f>IF(I33&lt;=15%,"Not Achieved",IF(I33&lt;=50%,"Partially Achieved",IF(I33&lt;=85%,"Largely Achieved",IF(I33&lt;=100%,"Fully Achieved"))))</f>
        <v>Not Achieved</v>
      </c>
      <c r="K33" s="818" t="s">
        <v>763</v>
      </c>
      <c r="L33" s="819"/>
      <c r="M33" s="359"/>
      <c r="N33" s="713"/>
      <c r="O33" s="359"/>
    </row>
    <row r="34" spans="2:15" ht="65" customHeight="1">
      <c r="B34" s="807"/>
      <c r="C34" s="808"/>
      <c r="D34" s="860"/>
      <c r="E34" s="861"/>
      <c r="F34" s="857" t="s">
        <v>590</v>
      </c>
      <c r="G34" s="858"/>
      <c r="H34" s="338" t="s">
        <v>241</v>
      </c>
      <c r="I34" s="815"/>
      <c r="J34" s="823"/>
      <c r="K34" s="818" t="s">
        <v>764</v>
      </c>
      <c r="L34" s="819"/>
      <c r="M34" s="359"/>
      <c r="N34" s="715"/>
      <c r="O34" s="359"/>
    </row>
    <row r="35" spans="2:15" ht="89.25" customHeight="1">
      <c r="B35" s="807"/>
      <c r="C35" s="808"/>
      <c r="D35" s="860"/>
      <c r="E35" s="861"/>
      <c r="F35" s="857" t="s">
        <v>589</v>
      </c>
      <c r="G35" s="858"/>
      <c r="H35" s="338" t="s">
        <v>241</v>
      </c>
      <c r="I35" s="815"/>
      <c r="J35" s="823"/>
      <c r="K35" s="818" t="s">
        <v>765</v>
      </c>
      <c r="L35" s="819"/>
      <c r="M35" s="359"/>
      <c r="N35" s="713"/>
      <c r="O35" s="359"/>
    </row>
    <row r="36" spans="2:15" ht="89.25" customHeight="1">
      <c r="B36" s="809"/>
      <c r="C36" s="810"/>
      <c r="D36" s="854"/>
      <c r="E36" s="855"/>
      <c r="F36" s="851" t="s">
        <v>591</v>
      </c>
      <c r="G36" s="851"/>
      <c r="H36" s="338" t="s">
        <v>241</v>
      </c>
      <c r="I36" s="825"/>
      <c r="J36" s="824"/>
      <c r="K36" s="818" t="s">
        <v>766</v>
      </c>
      <c r="L36" s="819"/>
      <c r="M36" s="359"/>
      <c r="N36" s="715"/>
      <c r="O36" s="359"/>
    </row>
    <row r="37" spans="2:15" ht="89.25" customHeight="1">
      <c r="B37" s="821" t="s">
        <v>63</v>
      </c>
      <c r="C37" s="821"/>
      <c r="D37" s="851" t="s">
        <v>431</v>
      </c>
      <c r="E37" s="864"/>
      <c r="F37" s="851" t="s">
        <v>384</v>
      </c>
      <c r="G37" s="851"/>
      <c r="H37" s="338" t="s">
        <v>241</v>
      </c>
      <c r="I37" s="814">
        <f>COUNTIF(H37:H38,"Y")/COUNTA(F37:G38)</f>
        <v>0</v>
      </c>
      <c r="J37" s="822" t="str">
        <f>IF(I37&lt;=15%,"Not Achieved",IF(I37&lt;=50%,"Partially Achieved",IF(I37&lt;=85%,"Largely Achieved",IF(I37&lt;=100%,"Fully Achieved"))))</f>
        <v>Not Achieved</v>
      </c>
      <c r="K37" s="818" t="s">
        <v>767</v>
      </c>
      <c r="L37" s="819"/>
      <c r="M37" s="359"/>
      <c r="N37" s="713"/>
      <c r="O37" s="359"/>
    </row>
    <row r="38" spans="2:15" ht="92" customHeight="1">
      <c r="B38" s="821"/>
      <c r="C38" s="821"/>
      <c r="D38" s="864"/>
      <c r="E38" s="864"/>
      <c r="F38" s="857" t="s">
        <v>592</v>
      </c>
      <c r="G38" s="858"/>
      <c r="H38" s="338" t="s">
        <v>241</v>
      </c>
      <c r="I38" s="815"/>
      <c r="J38" s="823"/>
      <c r="K38" s="862" t="s">
        <v>768</v>
      </c>
      <c r="L38" s="863"/>
      <c r="M38" s="158"/>
      <c r="N38" s="715"/>
      <c r="O38" s="359"/>
    </row>
    <row r="39" spans="2:15" ht="86" customHeight="1">
      <c r="B39" s="805" t="s">
        <v>64</v>
      </c>
      <c r="C39" s="806"/>
      <c r="D39" s="852" t="s">
        <v>183</v>
      </c>
      <c r="E39" s="865"/>
      <c r="F39" s="851" t="s">
        <v>432</v>
      </c>
      <c r="G39" s="851"/>
      <c r="H39" s="338" t="s">
        <v>241</v>
      </c>
      <c r="I39" s="814">
        <f>COUNTIF(H39:H40,"Y")/COUNTA(F39:G40)</f>
        <v>0</v>
      </c>
      <c r="J39" s="850" t="str">
        <f>IF(I39&lt;=15%,"Not Achieved",IF(I39&lt;=50%,"Partially Achieved",IF(I39&lt;=85%,"Largely Achieved",IF(I39&lt;=100%,"Fully Achieved"))))</f>
        <v>Not Achieved</v>
      </c>
      <c r="K39" s="818" t="s">
        <v>769</v>
      </c>
      <c r="L39" s="819"/>
      <c r="M39" s="359"/>
      <c r="N39" s="713"/>
      <c r="O39" s="164"/>
    </row>
    <row r="40" spans="2:15" ht="88" customHeight="1">
      <c r="B40" s="809"/>
      <c r="C40" s="810"/>
      <c r="D40" s="866"/>
      <c r="E40" s="867"/>
      <c r="F40" s="851" t="s">
        <v>433</v>
      </c>
      <c r="G40" s="851"/>
      <c r="H40" s="338" t="s">
        <v>241</v>
      </c>
      <c r="I40" s="825"/>
      <c r="J40" s="850"/>
      <c r="K40" s="818" t="s">
        <v>770</v>
      </c>
      <c r="L40" s="819"/>
      <c r="M40" s="359"/>
      <c r="N40" s="715"/>
      <c r="O40" s="164"/>
    </row>
    <row r="41" spans="2:15" ht="14.25" customHeight="1"/>
    <row r="42" spans="2:15" hidden="1"/>
  </sheetData>
  <mergeCells count="72">
    <mergeCell ref="K32:L32"/>
    <mergeCell ref="F30:G30"/>
    <mergeCell ref="I29:I30"/>
    <mergeCell ref="J29:J30"/>
    <mergeCell ref="K31:L31"/>
    <mergeCell ref="B39:C40"/>
    <mergeCell ref="D39:E40"/>
    <mergeCell ref="B31:C32"/>
    <mergeCell ref="F39:G39"/>
    <mergeCell ref="I39:I40"/>
    <mergeCell ref="F40:G40"/>
    <mergeCell ref="F36:G36"/>
    <mergeCell ref="D33:E36"/>
    <mergeCell ref="B33:C36"/>
    <mergeCell ref="F34:G34"/>
    <mergeCell ref="I33:I36"/>
    <mergeCell ref="F33:G33"/>
    <mergeCell ref="F31:G31"/>
    <mergeCell ref="F32:G32"/>
    <mergeCell ref="B1:O1"/>
    <mergeCell ref="B18:C20"/>
    <mergeCell ref="D18:E20"/>
    <mergeCell ref="F18:G20"/>
    <mergeCell ref="H18:I20"/>
    <mergeCell ref="D4:E4"/>
    <mergeCell ref="D5:E5"/>
    <mergeCell ref="J5:K5"/>
    <mergeCell ref="J6:K6"/>
    <mergeCell ref="J7:K7"/>
    <mergeCell ref="J8:K9"/>
    <mergeCell ref="D11:F11"/>
    <mergeCell ref="D12:F12"/>
    <mergeCell ref="B26:C26"/>
    <mergeCell ref="D26:O26"/>
    <mergeCell ref="B27:C27"/>
    <mergeCell ref="D27:E27"/>
    <mergeCell ref="F27:G27"/>
    <mergeCell ref="B28:C28"/>
    <mergeCell ref="D28:E28"/>
    <mergeCell ref="F28:G28"/>
    <mergeCell ref="F29:G29"/>
    <mergeCell ref="K27:L27"/>
    <mergeCell ref="K28:L28"/>
    <mergeCell ref="B29:C30"/>
    <mergeCell ref="D29:E30"/>
    <mergeCell ref="K29:L29"/>
    <mergeCell ref="K30:L30"/>
    <mergeCell ref="N31:N32"/>
    <mergeCell ref="N33:N34"/>
    <mergeCell ref="N35:N36"/>
    <mergeCell ref="B37:C38"/>
    <mergeCell ref="D37:E38"/>
    <mergeCell ref="F37:G37"/>
    <mergeCell ref="F38:G38"/>
    <mergeCell ref="I37:I38"/>
    <mergeCell ref="I31:I32"/>
    <mergeCell ref="K35:L35"/>
    <mergeCell ref="F35:G35"/>
    <mergeCell ref="D31:E32"/>
    <mergeCell ref="K34:L34"/>
    <mergeCell ref="K33:L33"/>
    <mergeCell ref="J31:J32"/>
    <mergeCell ref="J33:J36"/>
    <mergeCell ref="N37:N38"/>
    <mergeCell ref="N39:N40"/>
    <mergeCell ref="K40:L40"/>
    <mergeCell ref="J39:J40"/>
    <mergeCell ref="K36:L36"/>
    <mergeCell ref="K37:L37"/>
    <mergeCell ref="K38:L38"/>
    <mergeCell ref="K39:L39"/>
    <mergeCell ref="J37:J38"/>
  </mergeCells>
  <conditionalFormatting sqref="J29">
    <cfRule type="containsText" dxfId="197" priority="17" operator="containsText" text="Largely Achieved">
      <formula>NOT(ISERROR(SEARCH("Largely Achieved",J29)))</formula>
    </cfRule>
    <cfRule type="containsText" dxfId="196" priority="18" operator="containsText" text="Partially Achieved">
      <formula>NOT(ISERROR(SEARCH("Partially Achieved",J29)))</formula>
    </cfRule>
    <cfRule type="containsText" dxfId="195" priority="19" operator="containsText" text="Not Achieved">
      <formula>NOT(ISERROR(SEARCH("Not Achieved",J29)))</formula>
    </cfRule>
    <cfRule type="containsText" dxfId="194" priority="20" operator="containsText" text="Fully Achieved">
      <formula>NOT(ISERROR(SEARCH("Fully Achieved",J29)))</formula>
    </cfRule>
  </conditionalFormatting>
  <conditionalFormatting sqref="J31:J32">
    <cfRule type="containsText" dxfId="193" priority="13" operator="containsText" text="Largely Achieved">
      <formula>NOT(ISERROR(SEARCH("Largely Achieved",J31)))</formula>
    </cfRule>
    <cfRule type="containsText" dxfId="192" priority="14" operator="containsText" text="Partially Achieved">
      <formula>NOT(ISERROR(SEARCH("Partially Achieved",J31)))</formula>
    </cfRule>
    <cfRule type="containsText" dxfId="191" priority="15" operator="containsText" text="Not Achieved">
      <formula>NOT(ISERROR(SEARCH("Not Achieved",J31)))</formula>
    </cfRule>
    <cfRule type="containsText" dxfId="190" priority="16" operator="containsText" text="Fully Achieved">
      <formula>NOT(ISERROR(SEARCH("Fully Achieved",J31)))</formula>
    </cfRule>
  </conditionalFormatting>
  <conditionalFormatting sqref="J33:J34">
    <cfRule type="containsText" dxfId="189" priority="9" operator="containsText" text="Largely Achieved">
      <formula>NOT(ISERROR(SEARCH("Largely Achieved",J33)))</formula>
    </cfRule>
    <cfRule type="containsText" dxfId="188" priority="10" operator="containsText" text="Partially Achieved">
      <formula>NOT(ISERROR(SEARCH("Partially Achieved",J33)))</formula>
    </cfRule>
    <cfRule type="containsText" dxfId="187" priority="11" operator="containsText" text="Not Achieved">
      <formula>NOT(ISERROR(SEARCH("Not Achieved",J33)))</formula>
    </cfRule>
    <cfRule type="containsText" dxfId="186" priority="12" operator="containsText" text="Fully Achieved">
      <formula>NOT(ISERROR(SEARCH("Fully Achieved",J33)))</formula>
    </cfRule>
  </conditionalFormatting>
  <conditionalFormatting sqref="J37:J38">
    <cfRule type="containsText" dxfId="185" priority="5" operator="containsText" text="Largely Achieved">
      <formula>NOT(ISERROR(SEARCH("Largely Achieved",J37)))</formula>
    </cfRule>
    <cfRule type="containsText" dxfId="184" priority="6" operator="containsText" text="Partially Achieved">
      <formula>NOT(ISERROR(SEARCH("Partially Achieved",J37)))</formula>
    </cfRule>
    <cfRule type="containsText" dxfId="183" priority="7" operator="containsText" text="Not Achieved">
      <formula>NOT(ISERROR(SEARCH("Not Achieved",J37)))</formula>
    </cfRule>
    <cfRule type="containsText" dxfId="182" priority="8" operator="containsText" text="Fully Achieved">
      <formula>NOT(ISERROR(SEARCH("Fully Achieved",J37)))</formula>
    </cfRule>
  </conditionalFormatting>
  <conditionalFormatting sqref="J39:J40">
    <cfRule type="containsText" dxfId="181" priority="1" operator="containsText" text="Largely Achieved">
      <formula>NOT(ISERROR(SEARCH("Largely Achieved",J39)))</formula>
    </cfRule>
    <cfRule type="containsText" dxfId="180" priority="2" operator="containsText" text="Partially Achieved">
      <formula>NOT(ISERROR(SEARCH("Partially Achieved",J39)))</formula>
    </cfRule>
    <cfRule type="containsText" dxfId="179" priority="3" operator="containsText" text="Not Achieved">
      <formula>NOT(ISERROR(SEARCH("Not Achieved",J39)))</formula>
    </cfRule>
    <cfRule type="containsText" dxfId="178" priority="4" operator="containsText" text="Fully Achieved">
      <formula>NOT(ISERROR(SEARCH("Fully Achieved",J39)))</formula>
    </cfRule>
  </conditionalFormatting>
  <dataValidations count="1">
    <dataValidation type="list" allowBlank="1" showInputMessage="1" showErrorMessage="1" sqref="H29:H40" xr:uid="{20F9362F-DF33-44C9-AE60-82AA32F38E0C}">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66B28-1743-47E9-B2BB-18F5C5F36205}">
  <sheetPr codeName="Sheet13">
    <tabColor rgb="FFD2E115"/>
  </sheetPr>
  <dimension ref="B1:O39"/>
  <sheetViews>
    <sheetView view="pageBreakPreview" topLeftCell="A16" zoomScale="70" zoomScaleNormal="80" zoomScaleSheetLayoutView="70" zoomScalePageLayoutView="30" workbookViewId="0">
      <selection activeCell="J13" sqref="J13"/>
    </sheetView>
  </sheetViews>
  <sheetFormatPr baseColWidth="10" defaultColWidth="8.83203125" defaultRowHeight="14"/>
  <cols>
    <col min="1" max="1" width="2.5" style="121" customWidth="1"/>
    <col min="2" max="9" width="15.5" style="121" customWidth="1"/>
    <col min="10" max="10" width="22.6640625" style="121" customWidth="1"/>
    <col min="11" max="12" width="15.5" style="121" customWidth="1"/>
    <col min="13" max="13" width="23.6640625" style="121" customWidth="1"/>
    <col min="14" max="14" width="27.5" style="121" customWidth="1"/>
    <col min="15" max="15" width="26" style="121" customWidth="1"/>
    <col min="16" max="16" width="4.1640625" style="121" customWidth="1"/>
    <col min="17" max="16384" width="8.83203125" style="121"/>
  </cols>
  <sheetData>
    <row r="1" spans="2:15" ht="14.5" customHeight="1">
      <c r="B1" s="601" t="s">
        <v>371</v>
      </c>
      <c r="C1" s="601"/>
      <c r="D1" s="601"/>
      <c r="E1" s="601"/>
      <c r="F1" s="601"/>
      <c r="G1" s="601"/>
      <c r="H1" s="601"/>
      <c r="I1" s="601"/>
      <c r="J1" s="601"/>
      <c r="K1" s="601"/>
      <c r="L1" s="601"/>
      <c r="M1" s="601"/>
      <c r="N1" s="601"/>
      <c r="O1" s="601"/>
    </row>
    <row r="2" spans="2:15" ht="60.75" customHeight="1">
      <c r="D2" s="122"/>
    </row>
    <row r="3" spans="2:15" ht="47.25" customHeight="1">
      <c r="B3" s="123" t="s">
        <v>50</v>
      </c>
      <c r="C3" s="123"/>
    </row>
    <row r="4" spans="2:15" ht="18" customHeight="1">
      <c r="B4" s="124" t="s">
        <v>214</v>
      </c>
      <c r="C4" s="125"/>
      <c r="D4" s="602" t="str">
        <f>'Dashboard Penilaian Maturitas'!F5</f>
        <v>[DUMMY]</v>
      </c>
      <c r="E4" s="604"/>
    </row>
    <row r="5" spans="2:15" ht="18" customHeight="1">
      <c r="B5" s="124" t="s">
        <v>213</v>
      </c>
      <c r="C5" s="125"/>
      <c r="D5" s="602" t="str">
        <f>'Dashboard Penilaian Maturitas'!F7</f>
        <v>Kesehatan</v>
      </c>
      <c r="E5" s="604"/>
      <c r="H5" s="127" t="s">
        <v>215</v>
      </c>
      <c r="I5" s="128"/>
      <c r="J5" s="602" t="str">
        <f>'Dashboard Penilaian Maturitas'!P7</f>
        <v>Rumah Sakit</v>
      </c>
      <c r="K5" s="604"/>
    </row>
    <row r="6" spans="2:15" ht="18" customHeight="1">
      <c r="B6" s="124" t="s">
        <v>18</v>
      </c>
      <c r="C6" s="128"/>
      <c r="D6" s="129"/>
      <c r="E6" s="130"/>
      <c r="F6" s="126"/>
      <c r="G6" s="126"/>
      <c r="H6" s="127" t="s">
        <v>22</v>
      </c>
      <c r="I6" s="128"/>
      <c r="J6" s="704"/>
      <c r="K6" s="705"/>
    </row>
    <row r="7" spans="2:15" ht="18" customHeight="1">
      <c r="B7" s="124" t="s">
        <v>34</v>
      </c>
      <c r="C7" s="131"/>
      <c r="D7" s="129"/>
      <c r="E7" s="130"/>
      <c r="F7" s="126"/>
      <c r="G7" s="126"/>
      <c r="H7" s="124" t="s">
        <v>20</v>
      </c>
      <c r="I7" s="128"/>
      <c r="J7" s="704"/>
      <c r="K7" s="705"/>
    </row>
    <row r="8" spans="2:15" ht="18" customHeight="1">
      <c r="B8" s="124" t="s">
        <v>20</v>
      </c>
      <c r="C8" s="131"/>
      <c r="D8" s="129"/>
      <c r="E8" s="130"/>
      <c r="F8" s="126"/>
      <c r="G8" s="126"/>
      <c r="H8" s="132" t="s">
        <v>23</v>
      </c>
      <c r="I8" s="133"/>
      <c r="J8" s="700"/>
      <c r="K8" s="701"/>
    </row>
    <row r="9" spans="2:15" ht="18" customHeight="1">
      <c r="B9" s="134" t="s">
        <v>21</v>
      </c>
      <c r="C9" s="135"/>
      <c r="D9" s="136"/>
      <c r="E9" s="137"/>
      <c r="F9" s="126"/>
      <c r="G9" s="126"/>
      <c r="H9" s="162"/>
      <c r="I9" s="163"/>
      <c r="J9" s="702"/>
      <c r="K9" s="703"/>
    </row>
    <row r="10" spans="2:15" ht="18" customHeight="1">
      <c r="B10" s="123"/>
      <c r="C10" s="123"/>
    </row>
    <row r="11" spans="2:15" ht="18" customHeight="1">
      <c r="B11" s="124" t="s">
        <v>58</v>
      </c>
      <c r="C11" s="131"/>
      <c r="D11" s="856" t="s">
        <v>359</v>
      </c>
      <c r="E11" s="856"/>
      <c r="F11" s="856"/>
    </row>
    <row r="12" spans="2:15" ht="18" customHeight="1">
      <c r="B12" s="134" t="s">
        <v>56</v>
      </c>
      <c r="C12" s="135"/>
      <c r="D12" s="136" t="s">
        <v>334</v>
      </c>
      <c r="E12" s="142"/>
      <c r="F12" s="143"/>
    </row>
    <row r="13" spans="2:15" ht="18" customHeight="1">
      <c r="B13" s="144"/>
      <c r="C13" s="144"/>
      <c r="D13" s="126"/>
    </row>
    <row r="14" spans="2:15" ht="15">
      <c r="B14" s="145" t="s">
        <v>56</v>
      </c>
      <c r="C14" s="145" t="s">
        <v>35</v>
      </c>
      <c r="D14" s="145" t="s">
        <v>36</v>
      </c>
      <c r="E14" s="145" t="s">
        <v>37</v>
      </c>
      <c r="F14" s="145" t="s">
        <v>38</v>
      </c>
      <c r="G14" s="145" t="s">
        <v>39</v>
      </c>
    </row>
    <row r="15" spans="2:15"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5" ht="30">
      <c r="B16" s="146" t="s">
        <v>32</v>
      </c>
      <c r="C16" s="160">
        <f>I29</f>
        <v>0</v>
      </c>
      <c r="D16" s="160">
        <f>I31</f>
        <v>0</v>
      </c>
      <c r="E16" s="160">
        <f>I33</f>
        <v>0</v>
      </c>
      <c r="F16" s="160">
        <f>I36</f>
        <v>0</v>
      </c>
      <c r="G16" s="160">
        <f>I38</f>
        <v>0</v>
      </c>
    </row>
    <row r="18" spans="2:15" ht="13" customHeight="1">
      <c r="B18" s="787" t="s">
        <v>40</v>
      </c>
      <c r="C18" s="788"/>
      <c r="D18" s="793" t="s">
        <v>41</v>
      </c>
      <c r="E18" s="794"/>
      <c r="F18" s="799" t="s">
        <v>42</v>
      </c>
      <c r="G18" s="800"/>
      <c r="H18" s="839" t="s">
        <v>43</v>
      </c>
      <c r="I18" s="840"/>
    </row>
    <row r="19" spans="2:15" ht="14.25" customHeight="1">
      <c r="B19" s="789"/>
      <c r="C19" s="790"/>
      <c r="D19" s="795"/>
      <c r="E19" s="796"/>
      <c r="F19" s="801"/>
      <c r="G19" s="802"/>
      <c r="H19" s="841"/>
      <c r="I19" s="842"/>
    </row>
    <row r="20" spans="2:15" ht="14.25" customHeight="1">
      <c r="B20" s="791"/>
      <c r="C20" s="792"/>
      <c r="D20" s="797"/>
      <c r="E20" s="798"/>
      <c r="F20" s="803"/>
      <c r="G20" s="804"/>
      <c r="H20" s="843"/>
      <c r="I20" s="844"/>
    </row>
    <row r="21" spans="2:15" ht="14.25" customHeight="1"/>
    <row r="22" spans="2:15" ht="14.25" customHeight="1"/>
    <row r="26" spans="2:15" ht="27" customHeight="1">
      <c r="B26" s="680" t="s">
        <v>59</v>
      </c>
      <c r="C26" s="732"/>
      <c r="D26" s="681" t="s">
        <v>219</v>
      </c>
      <c r="E26" s="681"/>
      <c r="F26" s="681"/>
      <c r="G26" s="681"/>
      <c r="H26" s="681"/>
      <c r="I26" s="681"/>
      <c r="J26" s="681"/>
      <c r="K26" s="681"/>
      <c r="L26" s="681"/>
      <c r="M26" s="681"/>
      <c r="N26" s="681"/>
      <c r="O26" s="681"/>
    </row>
    <row r="27" spans="2:15" s="360" customFormat="1" ht="39" customHeight="1">
      <c r="B27" s="785" t="s">
        <v>28</v>
      </c>
      <c r="C27" s="786"/>
      <c r="D27" s="663" t="s">
        <v>29</v>
      </c>
      <c r="E27" s="731"/>
      <c r="F27" s="663" t="s">
        <v>30</v>
      </c>
      <c r="G27" s="731"/>
      <c r="H27" s="148" t="s">
        <v>44</v>
      </c>
      <c r="I27" s="148" t="s">
        <v>45</v>
      </c>
      <c r="J27" s="148" t="s">
        <v>242</v>
      </c>
      <c r="K27" s="663" t="s">
        <v>61</v>
      </c>
      <c r="L27" s="731"/>
      <c r="M27" s="148" t="s">
        <v>52</v>
      </c>
      <c r="N27" s="148" t="s">
        <v>53</v>
      </c>
      <c r="O27" s="278" t="s">
        <v>350</v>
      </c>
    </row>
    <row r="28" spans="2:15" ht="63.5" customHeight="1">
      <c r="B28" s="683" t="s">
        <v>46</v>
      </c>
      <c r="C28" s="725"/>
      <c r="D28" s="683" t="s">
        <v>116</v>
      </c>
      <c r="E28" s="725"/>
      <c r="F28" s="679" t="s">
        <v>47</v>
      </c>
      <c r="G28" s="679"/>
      <c r="H28" s="340" t="s">
        <v>51</v>
      </c>
      <c r="I28" s="340" t="s">
        <v>48</v>
      </c>
      <c r="J28" s="340" t="s">
        <v>251</v>
      </c>
      <c r="K28" s="679" t="s">
        <v>117</v>
      </c>
      <c r="L28" s="679"/>
      <c r="M28" s="340" t="s">
        <v>118</v>
      </c>
      <c r="N28" s="340" t="s">
        <v>54</v>
      </c>
      <c r="O28" s="340" t="s">
        <v>369</v>
      </c>
    </row>
    <row r="29" spans="2:15" ht="81" customHeight="1">
      <c r="B29" s="674" t="s">
        <v>580</v>
      </c>
      <c r="C29" s="675"/>
      <c r="D29" s="852" t="s">
        <v>437</v>
      </c>
      <c r="E29" s="853"/>
      <c r="F29" s="851" t="s">
        <v>548</v>
      </c>
      <c r="G29" s="851"/>
      <c r="H29" s="373" t="s">
        <v>241</v>
      </c>
      <c r="I29" s="814">
        <f>COUNTIF(H29:H30,"Y")/COUNTA(F29:G30)</f>
        <v>0</v>
      </c>
      <c r="J29" s="814" t="str">
        <f>IF(I29&lt;=15%,"Not Achieved",IF(I29&lt;=50%,"Partially Achieved",IF(I29&lt;=85%,"Largely Achieved",IF(I29&lt;=100%,"Fully Achieved"))))</f>
        <v>Not Achieved</v>
      </c>
      <c r="K29" s="857" t="s">
        <v>771</v>
      </c>
      <c r="L29" s="858"/>
      <c r="M29" s="359"/>
      <c r="N29" s="345"/>
      <c r="O29" s="338"/>
    </row>
    <row r="30" spans="2:15" ht="125.25" customHeight="1">
      <c r="B30" s="676"/>
      <c r="C30" s="677"/>
      <c r="D30" s="854"/>
      <c r="E30" s="855"/>
      <c r="F30" s="851" t="s">
        <v>549</v>
      </c>
      <c r="G30" s="851"/>
      <c r="H30" s="373" t="s">
        <v>241</v>
      </c>
      <c r="I30" s="825"/>
      <c r="J30" s="825"/>
      <c r="K30" s="857" t="s">
        <v>771</v>
      </c>
      <c r="L30" s="858"/>
      <c r="M30" s="359"/>
      <c r="N30" s="345"/>
      <c r="O30" s="338"/>
    </row>
    <row r="31" spans="2:15" ht="62" customHeight="1">
      <c r="B31" s="674" t="s">
        <v>581</v>
      </c>
      <c r="C31" s="675"/>
      <c r="D31" s="852" t="s">
        <v>584</v>
      </c>
      <c r="E31" s="853"/>
      <c r="F31" s="851" t="s">
        <v>840</v>
      </c>
      <c r="G31" s="851"/>
      <c r="H31" s="338" t="s">
        <v>241</v>
      </c>
      <c r="I31" s="814">
        <f>COUNTIF(H31:H32,"Y")/COUNTA(F31:G32)</f>
        <v>0</v>
      </c>
      <c r="J31" s="814" t="str">
        <f>IF(I31&lt;=15%,"Not Achieved",IF(I31&lt;=50%,"Partially Achieved",IF(I31&lt;=85%,"Largely Achieved",IF(I31&lt;=100%,"Fully Achieved"))))</f>
        <v>Not Achieved</v>
      </c>
      <c r="K31" s="857" t="s">
        <v>772</v>
      </c>
      <c r="L31" s="858"/>
      <c r="M31" s="359"/>
      <c r="N31" s="713"/>
      <c r="O31" s="359"/>
    </row>
    <row r="32" spans="2:15" ht="60" customHeight="1">
      <c r="B32" s="676"/>
      <c r="C32" s="677"/>
      <c r="D32" s="854"/>
      <c r="E32" s="855"/>
      <c r="F32" s="851" t="s">
        <v>438</v>
      </c>
      <c r="G32" s="851"/>
      <c r="H32" s="338" t="s">
        <v>241</v>
      </c>
      <c r="I32" s="825"/>
      <c r="J32" s="815"/>
      <c r="K32" s="857" t="s">
        <v>773</v>
      </c>
      <c r="L32" s="858"/>
      <c r="M32" s="359"/>
      <c r="N32" s="715"/>
      <c r="O32" s="359"/>
    </row>
    <row r="33" spans="2:15" ht="62.5" customHeight="1">
      <c r="B33" s="674" t="s">
        <v>582</v>
      </c>
      <c r="C33" s="675"/>
      <c r="D33" s="852" t="s">
        <v>647</v>
      </c>
      <c r="E33" s="853"/>
      <c r="F33" s="851" t="s">
        <v>439</v>
      </c>
      <c r="G33" s="851"/>
      <c r="H33" s="338" t="s">
        <v>241</v>
      </c>
      <c r="I33" s="814">
        <f>COUNTIF(H33:H35,"Y")/COUNTA(F33:G35)</f>
        <v>0</v>
      </c>
      <c r="J33" s="814" t="str">
        <f>IF(I33&lt;=15%,"Not Achieved",IF(I33&lt;=50%,"Partially Achieved",IF(I33&lt;=85%,"Largely Achieved",IF(I33&lt;=100%,"Fully Achieved"))))</f>
        <v>Not Achieved</v>
      </c>
      <c r="K33" s="857" t="s">
        <v>774</v>
      </c>
      <c r="L33" s="858"/>
      <c r="M33" s="359"/>
      <c r="N33" s="713"/>
      <c r="O33" s="359"/>
    </row>
    <row r="34" spans="2:15" ht="55.5" customHeight="1">
      <c r="B34" s="752"/>
      <c r="C34" s="753"/>
      <c r="D34" s="860"/>
      <c r="E34" s="861"/>
      <c r="F34" s="851" t="s">
        <v>440</v>
      </c>
      <c r="G34" s="851"/>
      <c r="H34" s="338" t="s">
        <v>241</v>
      </c>
      <c r="I34" s="815"/>
      <c r="J34" s="815"/>
      <c r="K34" s="857" t="s">
        <v>775</v>
      </c>
      <c r="L34" s="858"/>
      <c r="M34" s="359"/>
      <c r="N34" s="714"/>
      <c r="O34" s="359"/>
    </row>
    <row r="35" spans="2:15" ht="59.5" customHeight="1">
      <c r="B35" s="676"/>
      <c r="C35" s="677"/>
      <c r="D35" s="854"/>
      <c r="E35" s="855"/>
      <c r="F35" s="851" t="s">
        <v>441</v>
      </c>
      <c r="G35" s="851"/>
      <c r="H35" s="338" t="s">
        <v>241</v>
      </c>
      <c r="I35" s="825"/>
      <c r="J35" s="825"/>
      <c r="K35" s="857" t="s">
        <v>776</v>
      </c>
      <c r="L35" s="858"/>
      <c r="M35" s="359"/>
      <c r="N35" s="715"/>
      <c r="O35" s="359"/>
    </row>
    <row r="36" spans="2:15" ht="83" customHeight="1">
      <c r="B36" s="672" t="s">
        <v>579</v>
      </c>
      <c r="C36" s="672"/>
      <c r="D36" s="851" t="s">
        <v>442</v>
      </c>
      <c r="E36" s="864"/>
      <c r="F36" s="851" t="s">
        <v>443</v>
      </c>
      <c r="G36" s="851"/>
      <c r="H36" s="338" t="s">
        <v>241</v>
      </c>
      <c r="I36" s="814">
        <f>COUNTIF(H36:H37,"Y")/COUNTA(F36:G37)</f>
        <v>0</v>
      </c>
      <c r="J36" s="814" t="str">
        <f>IF(I36&lt;=15%,"Not Achieved",IF(I36&lt;=50%,"Partially Achieved",IF(I36&lt;=85%,"Largely Achieved",IF(I36&lt;=100%,"Fully Achieved"))))</f>
        <v>Not Achieved</v>
      </c>
      <c r="K36" s="857" t="s">
        <v>777</v>
      </c>
      <c r="L36" s="858"/>
      <c r="M36" s="359"/>
      <c r="N36" s="713"/>
      <c r="O36" s="359"/>
    </row>
    <row r="37" spans="2:15" ht="116" customHeight="1">
      <c r="B37" s="672"/>
      <c r="C37" s="672"/>
      <c r="D37" s="864"/>
      <c r="E37" s="864"/>
      <c r="F37" s="857" t="s">
        <v>444</v>
      </c>
      <c r="G37" s="858"/>
      <c r="H37" s="338" t="s">
        <v>241</v>
      </c>
      <c r="I37" s="815"/>
      <c r="J37" s="815"/>
      <c r="K37" s="857" t="s">
        <v>778</v>
      </c>
      <c r="L37" s="858"/>
      <c r="M37" s="158"/>
      <c r="N37" s="714"/>
      <c r="O37" s="359"/>
    </row>
    <row r="38" spans="2:15" ht="87.5" customHeight="1">
      <c r="B38" s="674" t="s">
        <v>423</v>
      </c>
      <c r="C38" s="675"/>
      <c r="D38" s="852" t="s">
        <v>585</v>
      </c>
      <c r="E38" s="853"/>
      <c r="F38" s="851" t="s">
        <v>445</v>
      </c>
      <c r="G38" s="851"/>
      <c r="H38" s="338" t="s">
        <v>241</v>
      </c>
      <c r="I38" s="814">
        <f>COUNTIF(H38:H39,"Y")/COUNTA(F38:G39)</f>
        <v>0</v>
      </c>
      <c r="J38" s="826" t="str">
        <f>IF(I38&lt;=15%,"Not Achieved",IF(I38&lt;=50%,"Partially Achieved",IF(I38&lt;=85%,"Largely Achieved",IF(I38&lt;=100%,"Fully Achieved"))))</f>
        <v>Not Achieved</v>
      </c>
      <c r="K38" s="857" t="s">
        <v>779</v>
      </c>
      <c r="L38" s="868"/>
      <c r="M38" s="158"/>
      <c r="N38" s="714"/>
      <c r="O38" s="359"/>
    </row>
    <row r="39" spans="2:15" ht="104.25" customHeight="1">
      <c r="B39" s="676"/>
      <c r="C39" s="677"/>
      <c r="D39" s="854"/>
      <c r="E39" s="855"/>
      <c r="F39" s="851" t="s">
        <v>583</v>
      </c>
      <c r="G39" s="851"/>
      <c r="H39" s="338" t="s">
        <v>241</v>
      </c>
      <c r="I39" s="825"/>
      <c r="J39" s="826"/>
      <c r="K39" s="857" t="s">
        <v>780</v>
      </c>
      <c r="L39" s="858"/>
      <c r="M39" s="359"/>
      <c r="N39" s="715"/>
      <c r="O39" s="359"/>
    </row>
  </sheetData>
  <mergeCells count="68">
    <mergeCell ref="I29:I30"/>
    <mergeCell ref="J29:J30"/>
    <mergeCell ref="D29:E30"/>
    <mergeCell ref="B29:C30"/>
    <mergeCell ref="K29:L29"/>
    <mergeCell ref="K30:L30"/>
    <mergeCell ref="F39:G39"/>
    <mergeCell ref="I31:I32"/>
    <mergeCell ref="F34:G34"/>
    <mergeCell ref="B33:C35"/>
    <mergeCell ref="D33:E35"/>
    <mergeCell ref="I33:I35"/>
    <mergeCell ref="B38:C39"/>
    <mergeCell ref="D38:E39"/>
    <mergeCell ref="F38:G38"/>
    <mergeCell ref="F31:G31"/>
    <mergeCell ref="B31:C32"/>
    <mergeCell ref="D31:E32"/>
    <mergeCell ref="B36:C37"/>
    <mergeCell ref="D36:E37"/>
    <mergeCell ref="F36:G36"/>
    <mergeCell ref="F37:G37"/>
    <mergeCell ref="B1:O1"/>
    <mergeCell ref="B18:C20"/>
    <mergeCell ref="D18:E20"/>
    <mergeCell ref="F18:G20"/>
    <mergeCell ref="H18:I20"/>
    <mergeCell ref="D4:E4"/>
    <mergeCell ref="D5:E5"/>
    <mergeCell ref="J5:K5"/>
    <mergeCell ref="J6:K6"/>
    <mergeCell ref="J7:K7"/>
    <mergeCell ref="J8:K9"/>
    <mergeCell ref="D11:F11"/>
    <mergeCell ref="B28:C28"/>
    <mergeCell ref="D28:E28"/>
    <mergeCell ref="F28:G28"/>
    <mergeCell ref="F33:G33"/>
    <mergeCell ref="F35:G35"/>
    <mergeCell ref="F32:G32"/>
    <mergeCell ref="F29:G29"/>
    <mergeCell ref="F30:G30"/>
    <mergeCell ref="B26:C26"/>
    <mergeCell ref="D26:O26"/>
    <mergeCell ref="B27:C27"/>
    <mergeCell ref="D27:E27"/>
    <mergeCell ref="F27:G27"/>
    <mergeCell ref="K27:L27"/>
    <mergeCell ref="I36:I37"/>
    <mergeCell ref="I38:I39"/>
    <mergeCell ref="J38:J39"/>
    <mergeCell ref="K38:L38"/>
    <mergeCell ref="K39:L39"/>
    <mergeCell ref="J36:J37"/>
    <mergeCell ref="K36:L36"/>
    <mergeCell ref="K37:L37"/>
    <mergeCell ref="K28:L28"/>
    <mergeCell ref="N31:N32"/>
    <mergeCell ref="N33:N35"/>
    <mergeCell ref="N38:N39"/>
    <mergeCell ref="J31:J32"/>
    <mergeCell ref="J33:J35"/>
    <mergeCell ref="K32:L32"/>
    <mergeCell ref="K33:L33"/>
    <mergeCell ref="K31:L31"/>
    <mergeCell ref="N36:N37"/>
    <mergeCell ref="K34:L34"/>
    <mergeCell ref="K35:L35"/>
  </mergeCells>
  <conditionalFormatting sqref="J29">
    <cfRule type="containsText" dxfId="177" priority="17" operator="containsText" text="Largely Achieved">
      <formula>NOT(ISERROR(SEARCH("Largely Achieved",J29)))</formula>
    </cfRule>
    <cfRule type="containsText" dxfId="176" priority="18" operator="containsText" text="Partially Achieved">
      <formula>NOT(ISERROR(SEARCH("Partially Achieved",J29)))</formula>
    </cfRule>
    <cfRule type="containsText" dxfId="175" priority="19" operator="containsText" text="Not Achieved">
      <formula>NOT(ISERROR(SEARCH("Not Achieved",J29)))</formula>
    </cfRule>
    <cfRule type="containsText" dxfId="174" priority="20" operator="containsText" text="Fully Achieved">
      <formula>NOT(ISERROR(SEARCH("Fully Achieved",J29)))</formula>
    </cfRule>
  </conditionalFormatting>
  <conditionalFormatting sqref="J31:J32">
    <cfRule type="containsText" dxfId="173" priority="13" operator="containsText" text="Largely Achieved">
      <formula>NOT(ISERROR(SEARCH("Largely Achieved",J31)))</formula>
    </cfRule>
    <cfRule type="containsText" dxfId="172" priority="14" operator="containsText" text="Partially Achieved">
      <formula>NOT(ISERROR(SEARCH("Partially Achieved",J31)))</formula>
    </cfRule>
    <cfRule type="containsText" dxfId="171" priority="15" operator="containsText" text="Not Achieved">
      <formula>NOT(ISERROR(SEARCH("Not Achieved",J31)))</formula>
    </cfRule>
    <cfRule type="containsText" dxfId="170" priority="16" operator="containsText" text="Fully Achieved">
      <formula>NOT(ISERROR(SEARCH("Fully Achieved",J31)))</formula>
    </cfRule>
  </conditionalFormatting>
  <conditionalFormatting sqref="J33">
    <cfRule type="containsText" dxfId="169" priority="9" operator="containsText" text="Largely Achieved">
      <formula>NOT(ISERROR(SEARCH("Largely Achieved",J33)))</formula>
    </cfRule>
    <cfRule type="containsText" dxfId="168" priority="10" operator="containsText" text="Partially Achieved">
      <formula>NOT(ISERROR(SEARCH("Partially Achieved",J33)))</formula>
    </cfRule>
    <cfRule type="containsText" dxfId="167" priority="11" operator="containsText" text="Not Achieved">
      <formula>NOT(ISERROR(SEARCH("Not Achieved",J33)))</formula>
    </cfRule>
    <cfRule type="containsText" dxfId="166" priority="12" operator="containsText" text="Fully Achieved">
      <formula>NOT(ISERROR(SEARCH("Fully Achieved",J33)))</formula>
    </cfRule>
  </conditionalFormatting>
  <conditionalFormatting sqref="J36:J37">
    <cfRule type="containsText" dxfId="165" priority="5" operator="containsText" text="Largely Achieved">
      <formula>NOT(ISERROR(SEARCH("Largely Achieved",J36)))</formula>
    </cfRule>
    <cfRule type="containsText" dxfId="164" priority="6" operator="containsText" text="Partially Achieved">
      <formula>NOT(ISERROR(SEARCH("Partially Achieved",J36)))</formula>
    </cfRule>
    <cfRule type="containsText" dxfId="163" priority="7" operator="containsText" text="Not Achieved">
      <formula>NOT(ISERROR(SEARCH("Not Achieved",J36)))</formula>
    </cfRule>
    <cfRule type="containsText" dxfId="162" priority="8" operator="containsText" text="Fully Achieved">
      <formula>NOT(ISERROR(SEARCH("Fully Achieved",J36)))</formula>
    </cfRule>
  </conditionalFormatting>
  <conditionalFormatting sqref="J38:J39">
    <cfRule type="containsText" dxfId="161" priority="1" operator="containsText" text="Largely Achieved">
      <formula>NOT(ISERROR(SEARCH("Largely Achieved",J38)))</formula>
    </cfRule>
    <cfRule type="containsText" dxfId="160" priority="2" operator="containsText" text="Partially Achieved">
      <formula>NOT(ISERROR(SEARCH("Partially Achieved",J38)))</formula>
    </cfRule>
    <cfRule type="containsText" dxfId="159" priority="3" operator="containsText" text="Not Achieved">
      <formula>NOT(ISERROR(SEARCH("Not Achieved",J38)))</formula>
    </cfRule>
    <cfRule type="containsText" dxfId="158" priority="4" operator="containsText" text="Fully Achieved">
      <formula>NOT(ISERROR(SEARCH("Fully Achieved",J38)))</formula>
    </cfRule>
  </conditionalFormatting>
  <dataValidations count="1">
    <dataValidation type="list" allowBlank="1" showInputMessage="1" showErrorMessage="1" sqref="H29:H39" xr:uid="{829B9B6A-91C7-4A28-B9D2-D79C563B1654}">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948AF2-BE5F-435E-9EBD-7DD0E352C7C0}">
  <sheetPr>
    <tabColor rgb="FFD2E115"/>
  </sheetPr>
  <dimension ref="A1:P44"/>
  <sheetViews>
    <sheetView view="pageBreakPreview" topLeftCell="A30" zoomScale="55" zoomScaleNormal="80" zoomScaleSheetLayoutView="55" zoomScalePageLayoutView="30" workbookViewId="0">
      <selection activeCell="N31" sqref="N31:N32"/>
    </sheetView>
  </sheetViews>
  <sheetFormatPr baseColWidth="10" defaultColWidth="8.83203125" defaultRowHeight="14"/>
  <cols>
    <col min="1" max="1" width="2.5" style="121" customWidth="1"/>
    <col min="2" max="9" width="15.5" style="121" customWidth="1"/>
    <col min="10" max="10" width="19.83203125" style="121" customWidth="1"/>
    <col min="11" max="12" width="15.5" style="121" customWidth="1"/>
    <col min="13" max="14" width="24.1640625" style="121" customWidth="1"/>
    <col min="15" max="15" width="28.1640625" style="121" customWidth="1"/>
    <col min="16" max="16" width="3.5" style="121" customWidth="1"/>
    <col min="17" max="16384" width="8.83203125" style="121"/>
  </cols>
  <sheetData>
    <row r="1" spans="2:15" ht="14.5" customHeight="1">
      <c r="B1" s="601" t="s">
        <v>371</v>
      </c>
      <c r="C1" s="601"/>
      <c r="D1" s="601"/>
      <c r="E1" s="601"/>
      <c r="F1" s="601"/>
      <c r="G1" s="601"/>
      <c r="H1" s="601"/>
      <c r="I1" s="601"/>
      <c r="J1" s="601"/>
      <c r="K1" s="601"/>
      <c r="L1" s="601"/>
      <c r="M1" s="601"/>
      <c r="N1" s="601"/>
      <c r="O1" s="601"/>
    </row>
    <row r="2" spans="2:15" ht="60.75" customHeight="1">
      <c r="D2" s="122"/>
    </row>
    <row r="3" spans="2:15" ht="47.25" customHeight="1">
      <c r="B3" s="123" t="s">
        <v>50</v>
      </c>
      <c r="C3" s="123"/>
    </row>
    <row r="4" spans="2:15" ht="18" customHeight="1">
      <c r="B4" s="124" t="s">
        <v>214</v>
      </c>
      <c r="C4" s="125"/>
      <c r="D4" s="602" t="str">
        <f>'Dashboard Penilaian Maturitas'!F5</f>
        <v>[DUMMY]</v>
      </c>
      <c r="E4" s="604"/>
      <c r="F4" s="126"/>
      <c r="G4" s="126"/>
      <c r="H4" s="126"/>
      <c r="I4" s="126"/>
      <c r="J4" s="126"/>
      <c r="K4" s="126"/>
    </row>
    <row r="5" spans="2:15" ht="18" customHeight="1">
      <c r="B5" s="124" t="s">
        <v>213</v>
      </c>
      <c r="C5" s="125"/>
      <c r="D5" s="602" t="str">
        <f>'Dashboard Penilaian Maturitas'!F7</f>
        <v>Kesehatan</v>
      </c>
      <c r="E5" s="604"/>
      <c r="F5" s="126"/>
      <c r="G5" s="126"/>
      <c r="H5" s="127" t="s">
        <v>215</v>
      </c>
      <c r="I5" s="128"/>
      <c r="J5" s="602" t="str">
        <f>'Dashboard Penilaian Maturitas'!P7</f>
        <v>Rumah Sakit</v>
      </c>
      <c r="K5" s="604"/>
    </row>
    <row r="6" spans="2:15" ht="18" customHeight="1">
      <c r="B6" s="124" t="s">
        <v>18</v>
      </c>
      <c r="C6" s="128"/>
      <c r="D6" s="129"/>
      <c r="E6" s="130"/>
      <c r="F6" s="126"/>
      <c r="G6" s="126"/>
      <c r="H6" s="127" t="s">
        <v>22</v>
      </c>
      <c r="I6" s="128"/>
      <c r="J6" s="704"/>
      <c r="K6" s="705"/>
    </row>
    <row r="7" spans="2:15" ht="18" customHeight="1">
      <c r="B7" s="124" t="s">
        <v>34</v>
      </c>
      <c r="C7" s="131"/>
      <c r="D7" s="129"/>
      <c r="E7" s="130"/>
      <c r="F7" s="126"/>
      <c r="G7" s="126"/>
      <c r="H7" s="124" t="s">
        <v>20</v>
      </c>
      <c r="I7" s="128"/>
      <c r="J7" s="704"/>
      <c r="K7" s="705"/>
    </row>
    <row r="8" spans="2:15" ht="18" customHeight="1">
      <c r="B8" s="124" t="s">
        <v>20</v>
      </c>
      <c r="C8" s="131"/>
      <c r="D8" s="129"/>
      <c r="E8" s="130"/>
      <c r="F8" s="126"/>
      <c r="G8" s="126"/>
      <c r="H8" s="132" t="s">
        <v>23</v>
      </c>
      <c r="I8" s="133"/>
      <c r="J8" s="700"/>
      <c r="K8" s="701"/>
    </row>
    <row r="9" spans="2:15" ht="18" customHeight="1">
      <c r="B9" s="134" t="s">
        <v>21</v>
      </c>
      <c r="C9" s="135"/>
      <c r="D9" s="136"/>
      <c r="E9" s="137"/>
      <c r="F9" s="126"/>
      <c r="G9" s="126"/>
      <c r="H9" s="138"/>
      <c r="I9" s="139"/>
      <c r="J9" s="702"/>
      <c r="K9" s="703"/>
    </row>
    <row r="10" spans="2:15" ht="18" customHeight="1">
      <c r="B10" s="123"/>
      <c r="C10" s="123"/>
    </row>
    <row r="11" spans="2:15" ht="18" customHeight="1">
      <c r="B11" s="124" t="s">
        <v>58</v>
      </c>
      <c r="C11" s="131"/>
      <c r="D11" s="856" t="s">
        <v>359</v>
      </c>
      <c r="E11" s="856"/>
      <c r="F11" s="856"/>
    </row>
    <row r="12" spans="2:15" ht="18" customHeight="1">
      <c r="B12" s="134" t="s">
        <v>56</v>
      </c>
      <c r="C12" s="135"/>
      <c r="D12" s="856" t="s">
        <v>335</v>
      </c>
      <c r="E12" s="856"/>
      <c r="F12" s="856"/>
    </row>
    <row r="13" spans="2:15" ht="18" customHeight="1">
      <c r="B13" s="144"/>
      <c r="C13" s="144"/>
      <c r="D13" s="126"/>
    </row>
    <row r="14" spans="2:15" ht="15">
      <c r="B14" s="145" t="s">
        <v>56</v>
      </c>
      <c r="C14" s="145" t="s">
        <v>35</v>
      </c>
      <c r="D14" s="145" t="s">
        <v>36</v>
      </c>
      <c r="E14" s="145" t="s">
        <v>37</v>
      </c>
      <c r="F14" s="145" t="s">
        <v>38</v>
      </c>
      <c r="G14" s="145" t="s">
        <v>39</v>
      </c>
    </row>
    <row r="15" spans="2:15"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5" ht="30">
      <c r="B16" s="146" t="s">
        <v>32</v>
      </c>
      <c r="C16" s="160">
        <f>I29</f>
        <v>0</v>
      </c>
      <c r="D16" s="160">
        <f>I32</f>
        <v>0</v>
      </c>
      <c r="E16" s="160">
        <f>I35</f>
        <v>0</v>
      </c>
      <c r="F16" s="160">
        <f>I39</f>
        <v>0</v>
      </c>
      <c r="G16" s="160">
        <f>I41</f>
        <v>0</v>
      </c>
      <c r="I16" s="147"/>
      <c r="J16" s="147"/>
    </row>
    <row r="18" spans="2:15" ht="13" customHeight="1">
      <c r="B18" s="787" t="s">
        <v>40</v>
      </c>
      <c r="C18" s="788"/>
      <c r="D18" s="793" t="s">
        <v>41</v>
      </c>
      <c r="E18" s="794"/>
      <c r="F18" s="799" t="s">
        <v>42</v>
      </c>
      <c r="G18" s="800"/>
      <c r="H18" s="839" t="s">
        <v>43</v>
      </c>
      <c r="I18" s="840"/>
    </row>
    <row r="19" spans="2:15" ht="14.25" customHeight="1">
      <c r="B19" s="789"/>
      <c r="C19" s="790"/>
      <c r="D19" s="795"/>
      <c r="E19" s="796"/>
      <c r="F19" s="801"/>
      <c r="G19" s="802"/>
      <c r="H19" s="841"/>
      <c r="I19" s="842"/>
    </row>
    <row r="20" spans="2:15" ht="14.25" customHeight="1">
      <c r="B20" s="791"/>
      <c r="C20" s="792"/>
      <c r="D20" s="797"/>
      <c r="E20" s="798"/>
      <c r="F20" s="803"/>
      <c r="G20" s="804"/>
      <c r="H20" s="843"/>
      <c r="I20" s="844"/>
    </row>
    <row r="21" spans="2:15" ht="14.25" customHeight="1"/>
    <row r="22" spans="2:15" ht="14.25" customHeight="1"/>
    <row r="26" spans="2:15" ht="27" customHeight="1">
      <c r="B26" s="680" t="s">
        <v>59</v>
      </c>
      <c r="C26" s="732"/>
      <c r="D26" s="681" t="s">
        <v>220</v>
      </c>
      <c r="E26" s="681"/>
      <c r="F26" s="681"/>
      <c r="G26" s="681"/>
      <c r="H26" s="681"/>
      <c r="I26" s="681"/>
      <c r="J26" s="681"/>
      <c r="K26" s="681"/>
      <c r="L26" s="681"/>
      <c r="M26" s="681"/>
      <c r="N26" s="681"/>
      <c r="O26" s="681"/>
    </row>
    <row r="27" spans="2:15" s="360" customFormat="1" ht="39" customHeight="1">
      <c r="B27" s="785" t="s">
        <v>28</v>
      </c>
      <c r="C27" s="786"/>
      <c r="D27" s="663" t="s">
        <v>29</v>
      </c>
      <c r="E27" s="731"/>
      <c r="F27" s="663" t="s">
        <v>30</v>
      </c>
      <c r="G27" s="731"/>
      <c r="H27" s="148" t="s">
        <v>44</v>
      </c>
      <c r="I27" s="148" t="s">
        <v>45</v>
      </c>
      <c r="J27" s="148" t="s">
        <v>242</v>
      </c>
      <c r="K27" s="663" t="s">
        <v>61</v>
      </c>
      <c r="L27" s="731"/>
      <c r="M27" s="148" t="s">
        <v>52</v>
      </c>
      <c r="N27" s="148" t="s">
        <v>53</v>
      </c>
      <c r="O27" s="278" t="s">
        <v>350</v>
      </c>
    </row>
    <row r="28" spans="2:15" ht="53.5" customHeight="1">
      <c r="B28" s="683" t="s">
        <v>46</v>
      </c>
      <c r="C28" s="725"/>
      <c r="D28" s="683" t="s">
        <v>116</v>
      </c>
      <c r="E28" s="725"/>
      <c r="F28" s="679" t="s">
        <v>47</v>
      </c>
      <c r="G28" s="679"/>
      <c r="H28" s="340" t="s">
        <v>51</v>
      </c>
      <c r="I28" s="340" t="s">
        <v>48</v>
      </c>
      <c r="J28" s="340" t="s">
        <v>251</v>
      </c>
      <c r="K28" s="679" t="s">
        <v>117</v>
      </c>
      <c r="L28" s="679"/>
      <c r="M28" s="340" t="s">
        <v>118</v>
      </c>
      <c r="N28" s="340" t="s">
        <v>54</v>
      </c>
      <c r="O28" s="340" t="s">
        <v>369</v>
      </c>
    </row>
    <row r="29" spans="2:15" ht="57" customHeight="1">
      <c r="B29" s="805" t="s">
        <v>57</v>
      </c>
      <c r="C29" s="806"/>
      <c r="D29" s="852" t="s">
        <v>562</v>
      </c>
      <c r="E29" s="853"/>
      <c r="F29" s="851" t="s">
        <v>563</v>
      </c>
      <c r="G29" s="851"/>
      <c r="H29" s="373" t="s">
        <v>241</v>
      </c>
      <c r="I29" s="814">
        <f>COUNTIF(H29:H31,"Y")/COUNTA(F29:G31)</f>
        <v>0</v>
      </c>
      <c r="J29" s="814" t="str">
        <f>IF(I29&lt;=15%,"Not Achieved",IF(I29&lt;=50%,"Partially Achieved",IF(I29&lt;=85%,"Largely Achieved",IF(I29&lt;=100%,"Fully Achieved"))))</f>
        <v>Not Achieved</v>
      </c>
      <c r="K29" s="851" t="s">
        <v>781</v>
      </c>
      <c r="L29" s="851"/>
      <c r="M29" s="359"/>
      <c r="N29" s="713"/>
      <c r="O29" s="186"/>
    </row>
    <row r="30" spans="2:15" ht="63.5" customHeight="1">
      <c r="B30" s="807"/>
      <c r="C30" s="808"/>
      <c r="D30" s="860"/>
      <c r="E30" s="861"/>
      <c r="F30" s="851" t="s">
        <v>446</v>
      </c>
      <c r="G30" s="869"/>
      <c r="H30" s="373" t="s">
        <v>241</v>
      </c>
      <c r="I30" s="815"/>
      <c r="J30" s="815"/>
      <c r="K30" s="851" t="s">
        <v>782</v>
      </c>
      <c r="L30" s="851"/>
      <c r="M30" s="359"/>
      <c r="N30" s="715"/>
      <c r="O30" s="359"/>
    </row>
    <row r="31" spans="2:15" ht="63" customHeight="1">
      <c r="B31" s="809"/>
      <c r="C31" s="810"/>
      <c r="D31" s="854"/>
      <c r="E31" s="855"/>
      <c r="F31" s="851" t="s">
        <v>550</v>
      </c>
      <c r="G31" s="869"/>
      <c r="H31" s="373" t="s">
        <v>241</v>
      </c>
      <c r="I31" s="825"/>
      <c r="J31" s="825"/>
      <c r="K31" s="851" t="s">
        <v>783</v>
      </c>
      <c r="L31" s="851"/>
      <c r="M31" s="359"/>
      <c r="N31" s="372"/>
      <c r="O31" s="359"/>
    </row>
    <row r="32" spans="2:15" ht="70.5" customHeight="1">
      <c r="B32" s="805" t="s">
        <v>159</v>
      </c>
      <c r="C32" s="806"/>
      <c r="D32" s="852" t="s">
        <v>555</v>
      </c>
      <c r="E32" s="853"/>
      <c r="F32" s="857" t="s">
        <v>566</v>
      </c>
      <c r="G32" s="858"/>
      <c r="H32" s="338" t="s">
        <v>241</v>
      </c>
      <c r="I32" s="814">
        <f>COUNTIF(H32:H34,"Y")/COUNTA(F32:G34)</f>
        <v>0</v>
      </c>
      <c r="J32" s="814" t="str">
        <f>IF(I32&lt;=15%,"Not Achieved",IF(I32&lt;=50%,"Partially Achieved",IF(I32&lt;=85%,"Largely Achieved",IF(I32&lt;=100%,"Fully Achieved"))))</f>
        <v>Not Achieved</v>
      </c>
      <c r="K32" s="870" t="s">
        <v>784</v>
      </c>
      <c r="L32" s="870"/>
      <c r="M32" s="359"/>
      <c r="N32" s="372"/>
      <c r="O32" s="359"/>
    </row>
    <row r="33" spans="1:16" ht="94.5" customHeight="1">
      <c r="B33" s="807"/>
      <c r="C33" s="808"/>
      <c r="D33" s="860"/>
      <c r="E33" s="861"/>
      <c r="F33" s="851" t="s">
        <v>640</v>
      </c>
      <c r="G33" s="851"/>
      <c r="H33" s="338" t="s">
        <v>241</v>
      </c>
      <c r="I33" s="815"/>
      <c r="J33" s="815"/>
      <c r="K33" s="851" t="s">
        <v>785</v>
      </c>
      <c r="L33" s="851"/>
      <c r="M33" s="359"/>
      <c r="N33" s="713"/>
      <c r="O33" s="359"/>
    </row>
    <row r="34" spans="1:16" ht="89.25" customHeight="1">
      <c r="B34" s="809"/>
      <c r="C34" s="810"/>
      <c r="D34" s="854"/>
      <c r="E34" s="855"/>
      <c r="F34" s="857" t="s">
        <v>381</v>
      </c>
      <c r="G34" s="858"/>
      <c r="H34" s="338" t="s">
        <v>241</v>
      </c>
      <c r="I34" s="825"/>
      <c r="J34" s="825"/>
      <c r="K34" s="851" t="s">
        <v>786</v>
      </c>
      <c r="L34" s="851"/>
      <c r="M34" s="359"/>
      <c r="N34" s="715"/>
      <c r="O34" s="359"/>
    </row>
    <row r="35" spans="1:16" ht="58" customHeight="1">
      <c r="B35" s="805" t="s">
        <v>62</v>
      </c>
      <c r="C35" s="806"/>
      <c r="D35" s="852" t="s">
        <v>556</v>
      </c>
      <c r="E35" s="853"/>
      <c r="F35" s="851" t="s">
        <v>551</v>
      </c>
      <c r="G35" s="851"/>
      <c r="H35" s="338" t="s">
        <v>241</v>
      </c>
      <c r="I35" s="814">
        <f>COUNTIF(H35:H38,"Y")/COUNTA(F35:G38)</f>
        <v>0</v>
      </c>
      <c r="J35" s="814" t="str">
        <f>IF(I35&lt;=15%,"Not Achieved",IF(I35&lt;=50%,"Partially Achieved",IF(I35&lt;=85%,"Largely Achieved",IF(I35&lt;=100%,"Fully Achieved"))))</f>
        <v>Not Achieved</v>
      </c>
      <c r="K35" s="870" t="s">
        <v>787</v>
      </c>
      <c r="L35" s="870"/>
      <c r="M35" s="359"/>
      <c r="N35" s="345"/>
      <c r="O35" s="359"/>
    </row>
    <row r="36" spans="1:16" ht="89.25" customHeight="1">
      <c r="B36" s="807"/>
      <c r="C36" s="808"/>
      <c r="D36" s="860"/>
      <c r="E36" s="861"/>
      <c r="F36" s="851" t="s">
        <v>639</v>
      </c>
      <c r="G36" s="851"/>
      <c r="H36" s="338" t="s">
        <v>241</v>
      </c>
      <c r="I36" s="815"/>
      <c r="J36" s="815"/>
      <c r="K36" s="851" t="s">
        <v>788</v>
      </c>
      <c r="L36" s="851"/>
      <c r="M36" s="359"/>
      <c r="N36" s="345"/>
      <c r="O36" s="359"/>
    </row>
    <row r="37" spans="1:16" ht="65" customHeight="1">
      <c r="B37" s="807"/>
      <c r="C37" s="808"/>
      <c r="D37" s="860"/>
      <c r="E37" s="861"/>
      <c r="F37" s="851" t="s">
        <v>637</v>
      </c>
      <c r="G37" s="851"/>
      <c r="H37" s="338" t="s">
        <v>241</v>
      </c>
      <c r="I37" s="815"/>
      <c r="J37" s="815"/>
      <c r="K37" s="851" t="s">
        <v>789</v>
      </c>
      <c r="L37" s="851"/>
      <c r="M37" s="359"/>
      <c r="N37" s="345"/>
      <c r="O37" s="359"/>
    </row>
    <row r="38" spans="1:16" ht="89.25" customHeight="1">
      <c r="B38" s="809"/>
      <c r="C38" s="810"/>
      <c r="D38" s="854"/>
      <c r="E38" s="855"/>
      <c r="F38" s="851" t="s">
        <v>552</v>
      </c>
      <c r="G38" s="851"/>
      <c r="H38" s="338" t="s">
        <v>241</v>
      </c>
      <c r="I38" s="825"/>
      <c r="J38" s="825"/>
      <c r="K38" s="851" t="s">
        <v>790</v>
      </c>
      <c r="L38" s="851"/>
      <c r="M38" s="359"/>
      <c r="N38" s="713"/>
      <c r="O38" s="359"/>
    </row>
    <row r="39" spans="1:16" ht="124.5" customHeight="1">
      <c r="B39" s="805" t="s">
        <v>63</v>
      </c>
      <c r="C39" s="806"/>
      <c r="D39" s="852" t="s">
        <v>558</v>
      </c>
      <c r="E39" s="853"/>
      <c r="F39" s="851" t="s">
        <v>553</v>
      </c>
      <c r="G39" s="851"/>
      <c r="H39" s="338" t="s">
        <v>241</v>
      </c>
      <c r="I39" s="814">
        <f>COUNTIF(H39:H40,"Y")/COUNTA(F39:G40)</f>
        <v>0</v>
      </c>
      <c r="J39" s="814" t="str">
        <f>IF(I39&lt;=15%,"Not Achieved",IF(I39&lt;=50%,"Partially Achieved",IF(I39&lt;=85%,"Largely Achieved",IF(I39&lt;=100%,"Fully Achieved"))))</f>
        <v>Not Achieved</v>
      </c>
      <c r="K39" s="851" t="s">
        <v>791</v>
      </c>
      <c r="L39" s="851"/>
      <c r="M39" s="359"/>
      <c r="N39" s="715"/>
      <c r="O39" s="338"/>
    </row>
    <row r="40" spans="1:16" ht="80.5" customHeight="1">
      <c r="B40" s="809"/>
      <c r="C40" s="810"/>
      <c r="D40" s="854"/>
      <c r="E40" s="855"/>
      <c r="F40" s="851" t="s">
        <v>635</v>
      </c>
      <c r="G40" s="851"/>
      <c r="H40" s="338" t="s">
        <v>241</v>
      </c>
      <c r="I40" s="825"/>
      <c r="J40" s="825"/>
      <c r="K40" s="851" t="s">
        <v>792</v>
      </c>
      <c r="L40" s="851"/>
      <c r="M40" s="359"/>
      <c r="N40" s="346"/>
      <c r="O40" s="338"/>
    </row>
    <row r="41" spans="1:16" ht="74.25" customHeight="1">
      <c r="B41" s="805" t="s">
        <v>64</v>
      </c>
      <c r="C41" s="806"/>
      <c r="D41" s="852" t="s">
        <v>557</v>
      </c>
      <c r="E41" s="853"/>
      <c r="F41" s="851" t="s">
        <v>554</v>
      </c>
      <c r="G41" s="851"/>
      <c r="H41" s="338" t="s">
        <v>241</v>
      </c>
      <c r="I41" s="814">
        <f>COUNTIF(H41:H43,"Y")/COUNTA(F41:G43)</f>
        <v>0</v>
      </c>
      <c r="J41" s="814" t="str">
        <f>IF(I41&lt;=15%,"Not Achieved",IF(I41&lt;=50%,"Partially Achieved",IF(I41&lt;=85%,"Largely Achieved",IF(I41&lt;=100%,"Fully Achieved"))))</f>
        <v>Not Achieved</v>
      </c>
      <c r="K41" s="851" t="s">
        <v>793</v>
      </c>
      <c r="L41" s="851"/>
      <c r="M41" s="359"/>
      <c r="N41" s="713"/>
      <c r="O41" s="359"/>
    </row>
    <row r="42" spans="1:16" ht="62.5" customHeight="1">
      <c r="B42" s="807"/>
      <c r="C42" s="808"/>
      <c r="D42" s="860"/>
      <c r="E42" s="861"/>
      <c r="F42" s="851" t="s">
        <v>447</v>
      </c>
      <c r="G42" s="851"/>
      <c r="H42" s="338" t="s">
        <v>241</v>
      </c>
      <c r="I42" s="815"/>
      <c r="J42" s="815"/>
      <c r="K42" s="851" t="s">
        <v>794</v>
      </c>
      <c r="L42" s="851"/>
      <c r="M42" s="359"/>
      <c r="N42" s="714"/>
      <c r="O42" s="359"/>
    </row>
    <row r="43" spans="1:16" ht="88.5" customHeight="1">
      <c r="B43" s="809"/>
      <c r="C43" s="810"/>
      <c r="D43" s="854"/>
      <c r="E43" s="855"/>
      <c r="F43" s="851" t="s">
        <v>382</v>
      </c>
      <c r="G43" s="851"/>
      <c r="H43" s="338" t="s">
        <v>241</v>
      </c>
      <c r="I43" s="825"/>
      <c r="J43" s="825"/>
      <c r="K43" s="851" t="s">
        <v>795</v>
      </c>
      <c r="L43" s="851"/>
      <c r="M43" s="359"/>
      <c r="N43" s="715"/>
      <c r="O43" s="359"/>
    </row>
    <row r="44" spans="1:16" ht="15" customHeight="1">
      <c r="A44" s="871"/>
      <c r="B44" s="871"/>
      <c r="C44" s="871"/>
      <c r="D44" s="871"/>
      <c r="E44" s="871"/>
      <c r="F44" s="871"/>
      <c r="G44" s="871"/>
      <c r="H44" s="871"/>
      <c r="I44" s="871"/>
      <c r="J44" s="871"/>
      <c r="K44" s="871"/>
      <c r="L44" s="871"/>
      <c r="M44" s="871"/>
      <c r="N44" s="871"/>
      <c r="O44" s="871"/>
      <c r="P44" s="871"/>
    </row>
  </sheetData>
  <mergeCells count="78">
    <mergeCell ref="D39:E40"/>
    <mergeCell ref="B39:C40"/>
    <mergeCell ref="I39:I40"/>
    <mergeCell ref="J39:J40"/>
    <mergeCell ref="B32:C34"/>
    <mergeCell ref="D32:E34"/>
    <mergeCell ref="J32:J34"/>
    <mergeCell ref="F32:G32"/>
    <mergeCell ref="I32:I34"/>
    <mergeCell ref="B35:C38"/>
    <mergeCell ref="D35:E38"/>
    <mergeCell ref="F35:G35"/>
    <mergeCell ref="F37:G37"/>
    <mergeCell ref="F38:G38"/>
    <mergeCell ref="F36:G36"/>
    <mergeCell ref="F33:G33"/>
    <mergeCell ref="F34:G34"/>
    <mergeCell ref="N41:N43"/>
    <mergeCell ref="A44:P44"/>
    <mergeCell ref="K39:L39"/>
    <mergeCell ref="K41:L41"/>
    <mergeCell ref="B41:C43"/>
    <mergeCell ref="D41:E43"/>
    <mergeCell ref="F42:G42"/>
    <mergeCell ref="F43:G43"/>
    <mergeCell ref="K42:L42"/>
    <mergeCell ref="K43:L43"/>
    <mergeCell ref="F39:G39"/>
    <mergeCell ref="F41:G41"/>
    <mergeCell ref="I41:I43"/>
    <mergeCell ref="J41:J43"/>
    <mergeCell ref="F40:G40"/>
    <mergeCell ref="K40:L40"/>
    <mergeCell ref="N33:N34"/>
    <mergeCell ref="K33:L33"/>
    <mergeCell ref="K34:L34"/>
    <mergeCell ref="N38:N39"/>
    <mergeCell ref="K36:L36"/>
    <mergeCell ref="K38:L38"/>
    <mergeCell ref="K35:L35"/>
    <mergeCell ref="K37:L37"/>
    <mergeCell ref="I35:I38"/>
    <mergeCell ref="J35:J38"/>
    <mergeCell ref="I29:I31"/>
    <mergeCell ref="J29:J31"/>
    <mergeCell ref="K32:L32"/>
    <mergeCell ref="K29:L29"/>
    <mergeCell ref="K30:L30"/>
    <mergeCell ref="K31:L31"/>
    <mergeCell ref="D29:E31"/>
    <mergeCell ref="N29:N30"/>
    <mergeCell ref="B27:C27"/>
    <mergeCell ref="D27:E27"/>
    <mergeCell ref="F27:G27"/>
    <mergeCell ref="B28:C28"/>
    <mergeCell ref="D28:E28"/>
    <mergeCell ref="F28:G28"/>
    <mergeCell ref="K27:L27"/>
    <mergeCell ref="K28:L28"/>
    <mergeCell ref="B29:C31"/>
    <mergeCell ref="F29:G29"/>
    <mergeCell ref="F30:G30"/>
    <mergeCell ref="F31:G31"/>
    <mergeCell ref="B26:C26"/>
    <mergeCell ref="D26:O26"/>
    <mergeCell ref="B1:O1"/>
    <mergeCell ref="B18:C20"/>
    <mergeCell ref="D18:E20"/>
    <mergeCell ref="F18:G20"/>
    <mergeCell ref="H18:I20"/>
    <mergeCell ref="D4:E4"/>
    <mergeCell ref="D5:E5"/>
    <mergeCell ref="J5:K5"/>
    <mergeCell ref="J6:K6"/>
    <mergeCell ref="J7:K7"/>
    <mergeCell ref="J8:K9"/>
    <mergeCell ref="D11:F11"/>
    <mergeCell ref="D12:F12"/>
  </mergeCells>
  <conditionalFormatting sqref="J29">
    <cfRule type="containsText" dxfId="157" priority="17" operator="containsText" text="Largely Achieved">
      <formula>NOT(ISERROR(SEARCH("Largely Achieved",J29)))</formula>
    </cfRule>
    <cfRule type="containsText" dxfId="156" priority="18" operator="containsText" text="Partially Achieved">
      <formula>NOT(ISERROR(SEARCH("Partially Achieved",J29)))</formula>
    </cfRule>
    <cfRule type="containsText" dxfId="155" priority="19" operator="containsText" text="Not Achieved">
      <formula>NOT(ISERROR(SEARCH("Not Achieved",J29)))</formula>
    </cfRule>
    <cfRule type="containsText" dxfId="154" priority="20" operator="containsText" text="Fully Achieved">
      <formula>NOT(ISERROR(SEARCH("Fully Achieved",J29)))</formula>
    </cfRule>
  </conditionalFormatting>
  <conditionalFormatting sqref="J32">
    <cfRule type="containsText" dxfId="153" priority="13" operator="containsText" text="Largely Achieved">
      <formula>NOT(ISERROR(SEARCH("Largely Achieved",J32)))</formula>
    </cfRule>
    <cfRule type="containsText" dxfId="152" priority="14" operator="containsText" text="Partially Achieved">
      <formula>NOT(ISERROR(SEARCH("Partially Achieved",J32)))</formula>
    </cfRule>
    <cfRule type="containsText" dxfId="151" priority="15" operator="containsText" text="Not Achieved">
      <formula>NOT(ISERROR(SEARCH("Not Achieved",J32)))</formula>
    </cfRule>
    <cfRule type="containsText" dxfId="150" priority="16" operator="containsText" text="Fully Achieved">
      <formula>NOT(ISERROR(SEARCH("Fully Achieved",J32)))</formula>
    </cfRule>
  </conditionalFormatting>
  <conditionalFormatting sqref="J35:J36">
    <cfRule type="containsText" dxfId="149" priority="9" operator="containsText" text="Largely Achieved">
      <formula>NOT(ISERROR(SEARCH("Largely Achieved",J35)))</formula>
    </cfRule>
    <cfRule type="containsText" dxfId="148" priority="10" operator="containsText" text="Partially Achieved">
      <formula>NOT(ISERROR(SEARCH("Partially Achieved",J35)))</formula>
    </cfRule>
    <cfRule type="containsText" dxfId="147" priority="11" operator="containsText" text="Not Achieved">
      <formula>NOT(ISERROR(SEARCH("Not Achieved",J35)))</formula>
    </cfRule>
    <cfRule type="containsText" dxfId="146" priority="12" operator="containsText" text="Fully Achieved">
      <formula>NOT(ISERROR(SEARCH("Fully Achieved",J35)))</formula>
    </cfRule>
  </conditionalFormatting>
  <conditionalFormatting sqref="J39">
    <cfRule type="containsText" dxfId="145" priority="5" operator="containsText" text="Largely Achieved">
      <formula>NOT(ISERROR(SEARCH("Largely Achieved",J39)))</formula>
    </cfRule>
    <cfRule type="containsText" dxfId="144" priority="6" operator="containsText" text="Partially Achieved">
      <formula>NOT(ISERROR(SEARCH("Partially Achieved",J39)))</formula>
    </cfRule>
    <cfRule type="containsText" dxfId="143" priority="7" operator="containsText" text="Not Achieved">
      <formula>NOT(ISERROR(SEARCH("Not Achieved",J39)))</formula>
    </cfRule>
    <cfRule type="containsText" dxfId="142" priority="8" operator="containsText" text="Fully Achieved">
      <formula>NOT(ISERROR(SEARCH("Fully Achieved",J39)))</formula>
    </cfRule>
  </conditionalFormatting>
  <conditionalFormatting sqref="J41">
    <cfRule type="containsText" dxfId="141" priority="1" operator="containsText" text="Largely Achieved">
      <formula>NOT(ISERROR(SEARCH("Largely Achieved",J41)))</formula>
    </cfRule>
    <cfRule type="containsText" dxfId="140" priority="2" operator="containsText" text="Partially Achieved">
      <formula>NOT(ISERROR(SEARCH("Partially Achieved",J41)))</formula>
    </cfRule>
    <cfRule type="containsText" dxfId="139" priority="3" operator="containsText" text="Not Achieved">
      <formula>NOT(ISERROR(SEARCH("Not Achieved",J41)))</formula>
    </cfRule>
    <cfRule type="containsText" dxfId="138" priority="4" operator="containsText" text="Fully Achieved">
      <formula>NOT(ISERROR(SEARCH("Fully Achieved",J41)))</formula>
    </cfRule>
  </conditionalFormatting>
  <dataValidations count="1">
    <dataValidation type="list" allowBlank="1" showInputMessage="1" showErrorMessage="1" sqref="H29:H43" xr:uid="{1D03EF5D-B893-4929-804E-7236CF57BD7B}">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C234D-880A-4217-894D-F54D07668CAF}">
  <sheetPr>
    <tabColor rgb="FFD2E115"/>
  </sheetPr>
  <dimension ref="B1:O43"/>
  <sheetViews>
    <sheetView view="pageBreakPreview" topLeftCell="C1" zoomScale="75" zoomScaleNormal="80" zoomScaleSheetLayoutView="75" zoomScalePageLayoutView="30" workbookViewId="0">
      <selection activeCell="H6" sqref="H6"/>
    </sheetView>
  </sheetViews>
  <sheetFormatPr baseColWidth="10" defaultColWidth="8.83203125" defaultRowHeight="14"/>
  <cols>
    <col min="1" max="1" width="2.5" style="121" customWidth="1"/>
    <col min="2" max="9" width="15.5" style="121" customWidth="1"/>
    <col min="10" max="10" width="24.33203125" style="121" customWidth="1"/>
    <col min="11" max="12" width="15.5" style="121" customWidth="1"/>
    <col min="13" max="14" width="26.33203125" style="121" customWidth="1"/>
    <col min="15" max="15" width="28.6640625" style="121" customWidth="1"/>
    <col min="16" max="16" width="3.33203125" style="121" customWidth="1"/>
    <col min="17" max="16384" width="8.83203125" style="121"/>
  </cols>
  <sheetData>
    <row r="1" spans="2:12" ht="14.5" customHeight="1">
      <c r="B1" s="601" t="s">
        <v>371</v>
      </c>
      <c r="C1" s="601"/>
      <c r="D1" s="601"/>
      <c r="E1" s="601"/>
      <c r="F1" s="601"/>
      <c r="G1" s="601"/>
      <c r="H1" s="601"/>
      <c r="I1" s="601"/>
      <c r="J1" s="601"/>
      <c r="K1" s="601"/>
      <c r="L1" s="601"/>
    </row>
    <row r="2" spans="2:12" ht="60.75" customHeight="1">
      <c r="D2" s="122"/>
    </row>
    <row r="3" spans="2:12" ht="47.25" customHeight="1">
      <c r="B3" s="123" t="s">
        <v>50</v>
      </c>
      <c r="C3" s="123"/>
    </row>
    <row r="4" spans="2:12" ht="18" customHeight="1">
      <c r="B4" s="124" t="s">
        <v>214</v>
      </c>
      <c r="C4" s="125"/>
      <c r="D4" s="602" t="str">
        <f>'Dashboard Penilaian Maturitas'!F5</f>
        <v>[DUMMY]</v>
      </c>
      <c r="E4" s="604"/>
      <c r="F4" s="126"/>
      <c r="G4" s="126"/>
      <c r="H4" s="126"/>
      <c r="I4" s="126"/>
      <c r="J4" s="126"/>
      <c r="K4" s="126"/>
    </row>
    <row r="5" spans="2:12" ht="18" customHeight="1">
      <c r="B5" s="124" t="s">
        <v>213</v>
      </c>
      <c r="C5" s="125"/>
      <c r="D5" s="602" t="str">
        <f>'Dashboard Penilaian Maturitas'!F7</f>
        <v>Kesehatan</v>
      </c>
      <c r="E5" s="604"/>
      <c r="F5" s="126"/>
      <c r="G5" s="126"/>
      <c r="H5" s="127" t="s">
        <v>215</v>
      </c>
      <c r="I5" s="128"/>
      <c r="J5" s="602" t="str">
        <f>'Dashboard Penilaian Maturitas'!P7</f>
        <v>Rumah Sakit</v>
      </c>
      <c r="K5" s="604"/>
    </row>
    <row r="6" spans="2:12" ht="18" customHeight="1">
      <c r="B6" s="124" t="s">
        <v>18</v>
      </c>
      <c r="C6" s="128"/>
      <c r="D6" s="129"/>
      <c r="E6" s="130"/>
      <c r="F6" s="126"/>
      <c r="G6" s="126"/>
      <c r="H6" s="127" t="s">
        <v>22</v>
      </c>
      <c r="I6" s="128"/>
      <c r="J6" s="704"/>
      <c r="K6" s="705"/>
    </row>
    <row r="7" spans="2:12" ht="18" customHeight="1">
      <c r="B7" s="124" t="s">
        <v>34</v>
      </c>
      <c r="C7" s="131"/>
      <c r="D7" s="129"/>
      <c r="E7" s="130"/>
      <c r="F7" s="126"/>
      <c r="G7" s="126"/>
      <c r="H7" s="124" t="s">
        <v>20</v>
      </c>
      <c r="I7" s="128"/>
      <c r="J7" s="704"/>
      <c r="K7" s="705"/>
    </row>
    <row r="8" spans="2:12" ht="18" customHeight="1">
      <c r="B8" s="124" t="s">
        <v>20</v>
      </c>
      <c r="C8" s="131"/>
      <c r="D8" s="129"/>
      <c r="E8" s="130"/>
      <c r="F8" s="126"/>
      <c r="G8" s="126"/>
      <c r="H8" s="132" t="s">
        <v>23</v>
      </c>
      <c r="I8" s="133"/>
      <c r="J8" s="700"/>
      <c r="K8" s="701"/>
    </row>
    <row r="9" spans="2:12" ht="18" customHeight="1">
      <c r="B9" s="134" t="s">
        <v>21</v>
      </c>
      <c r="C9" s="135"/>
      <c r="D9" s="136"/>
      <c r="E9" s="137"/>
      <c r="F9" s="126"/>
      <c r="G9" s="126"/>
      <c r="H9" s="138"/>
      <c r="I9" s="139"/>
      <c r="J9" s="702"/>
      <c r="K9" s="703"/>
    </row>
    <row r="10" spans="2:12" ht="18" customHeight="1">
      <c r="B10" s="123"/>
      <c r="C10" s="123"/>
    </row>
    <row r="11" spans="2:12" ht="18" customHeight="1">
      <c r="B11" s="124" t="s">
        <v>58</v>
      </c>
      <c r="C11" s="131"/>
      <c r="D11" s="856" t="s">
        <v>359</v>
      </c>
      <c r="E11" s="856"/>
      <c r="F11" s="856"/>
    </row>
    <row r="12" spans="2:12" ht="18" customHeight="1">
      <c r="B12" s="134" t="s">
        <v>56</v>
      </c>
      <c r="C12" s="135"/>
      <c r="D12" s="136" t="s">
        <v>361</v>
      </c>
      <c r="E12" s="142"/>
      <c r="F12" s="143"/>
    </row>
    <row r="13" spans="2:12" ht="18" customHeight="1">
      <c r="B13" s="144"/>
      <c r="C13" s="144"/>
      <c r="D13" s="126"/>
    </row>
    <row r="14" spans="2:12" ht="15">
      <c r="B14" s="145" t="s">
        <v>56</v>
      </c>
      <c r="C14" s="161" t="s">
        <v>35</v>
      </c>
      <c r="D14" s="161" t="s">
        <v>36</v>
      </c>
      <c r="E14" s="161" t="s">
        <v>37</v>
      </c>
      <c r="F14" s="161" t="s">
        <v>38</v>
      </c>
      <c r="G14" s="161" t="s">
        <v>39</v>
      </c>
    </row>
    <row r="15" spans="2:12"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2" ht="30">
      <c r="B16" s="146" t="s">
        <v>32</v>
      </c>
      <c r="C16" s="160">
        <f>I29</f>
        <v>0</v>
      </c>
      <c r="D16" s="160">
        <f>I32</f>
        <v>0</v>
      </c>
      <c r="E16" s="160">
        <f>I35</f>
        <v>0</v>
      </c>
      <c r="F16" s="160">
        <f>I39</f>
        <v>0</v>
      </c>
      <c r="G16" s="160">
        <f>I41</f>
        <v>0</v>
      </c>
    </row>
    <row r="18" spans="2:15" ht="13" customHeight="1">
      <c r="B18" s="787" t="s">
        <v>40</v>
      </c>
      <c r="C18" s="788"/>
      <c r="D18" s="793" t="s">
        <v>41</v>
      </c>
      <c r="E18" s="794"/>
      <c r="F18" s="799" t="s">
        <v>42</v>
      </c>
      <c r="G18" s="800"/>
      <c r="H18" s="839" t="s">
        <v>43</v>
      </c>
      <c r="I18" s="840"/>
    </row>
    <row r="19" spans="2:15" ht="14.25" customHeight="1">
      <c r="B19" s="789"/>
      <c r="C19" s="790"/>
      <c r="D19" s="795"/>
      <c r="E19" s="796"/>
      <c r="F19" s="801"/>
      <c r="G19" s="802"/>
      <c r="H19" s="841"/>
      <c r="I19" s="842"/>
    </row>
    <row r="20" spans="2:15" ht="14.25" customHeight="1">
      <c r="B20" s="791"/>
      <c r="C20" s="792"/>
      <c r="D20" s="797"/>
      <c r="E20" s="798"/>
      <c r="F20" s="803"/>
      <c r="G20" s="804"/>
      <c r="H20" s="843"/>
      <c r="I20" s="844"/>
    </row>
    <row r="21" spans="2:15" ht="14.25" customHeight="1"/>
    <row r="22" spans="2:15" ht="14.25" customHeight="1"/>
    <row r="26" spans="2:15" ht="27" customHeight="1">
      <c r="B26" s="680" t="s">
        <v>59</v>
      </c>
      <c r="C26" s="732"/>
      <c r="D26" s="681" t="s">
        <v>221</v>
      </c>
      <c r="E26" s="681"/>
      <c r="F26" s="681"/>
      <c r="G26" s="681"/>
      <c r="H26" s="681"/>
      <c r="I26" s="681"/>
      <c r="J26" s="681"/>
      <c r="K26" s="681"/>
      <c r="L26" s="681"/>
      <c r="M26" s="681"/>
      <c r="N26" s="681"/>
      <c r="O26" s="681"/>
    </row>
    <row r="27" spans="2:15" s="360" customFormat="1" ht="39" customHeight="1">
      <c r="B27" s="785" t="s">
        <v>28</v>
      </c>
      <c r="C27" s="786"/>
      <c r="D27" s="663" t="s">
        <v>29</v>
      </c>
      <c r="E27" s="731"/>
      <c r="F27" s="663" t="s">
        <v>30</v>
      </c>
      <c r="G27" s="731"/>
      <c r="H27" s="148" t="s">
        <v>44</v>
      </c>
      <c r="I27" s="148" t="s">
        <v>45</v>
      </c>
      <c r="J27" s="148" t="s">
        <v>242</v>
      </c>
      <c r="K27" s="663" t="s">
        <v>61</v>
      </c>
      <c r="L27" s="731"/>
      <c r="M27" s="148" t="s">
        <v>52</v>
      </c>
      <c r="N27" s="148" t="s">
        <v>53</v>
      </c>
      <c r="O27" s="278" t="s">
        <v>350</v>
      </c>
    </row>
    <row r="28" spans="2:15" ht="53.5" customHeight="1">
      <c r="B28" s="683" t="s">
        <v>46</v>
      </c>
      <c r="C28" s="725"/>
      <c r="D28" s="683" t="s">
        <v>116</v>
      </c>
      <c r="E28" s="725"/>
      <c r="F28" s="679" t="s">
        <v>47</v>
      </c>
      <c r="G28" s="679"/>
      <c r="H28" s="340" t="s">
        <v>51</v>
      </c>
      <c r="I28" s="340" t="s">
        <v>48</v>
      </c>
      <c r="J28" s="340" t="s">
        <v>251</v>
      </c>
      <c r="K28" s="679" t="s">
        <v>117</v>
      </c>
      <c r="L28" s="679"/>
      <c r="M28" s="340" t="s">
        <v>118</v>
      </c>
      <c r="N28" s="340" t="s">
        <v>54</v>
      </c>
      <c r="O28" s="340" t="s">
        <v>369</v>
      </c>
    </row>
    <row r="29" spans="2:15" ht="71" customHeight="1">
      <c r="B29" s="805" t="s">
        <v>57</v>
      </c>
      <c r="C29" s="806"/>
      <c r="D29" s="691" t="s">
        <v>561</v>
      </c>
      <c r="E29" s="693"/>
      <c r="F29" s="851" t="s">
        <v>559</v>
      </c>
      <c r="G29" s="851"/>
      <c r="H29" s="373" t="s">
        <v>241</v>
      </c>
      <c r="I29" s="814">
        <f>COUNTIF(H29:H31,"Y")/COUNTA(F29:G31)</f>
        <v>0</v>
      </c>
      <c r="J29" s="872" t="str">
        <f>IF(I29&lt;=15%,"Not Achieved",IF(I29&lt;=50%,"Partially Achieved",IF(I29&lt;=85%,"Largely Achieved",IF(I29&lt;=100%,"Fully Achieved"))))</f>
        <v>Not Achieved</v>
      </c>
      <c r="K29" s="851" t="s">
        <v>796</v>
      </c>
      <c r="L29" s="851"/>
      <c r="M29" s="359"/>
      <c r="N29" s="713"/>
      <c r="O29" s="359"/>
    </row>
    <row r="30" spans="2:15" ht="71" customHeight="1">
      <c r="B30" s="807"/>
      <c r="C30" s="808"/>
      <c r="D30" s="755"/>
      <c r="E30" s="756"/>
      <c r="F30" s="857" t="s">
        <v>560</v>
      </c>
      <c r="G30" s="858"/>
      <c r="H30" s="373" t="s">
        <v>241</v>
      </c>
      <c r="I30" s="815"/>
      <c r="J30" s="873"/>
      <c r="K30" s="851" t="s">
        <v>797</v>
      </c>
      <c r="L30" s="851"/>
      <c r="M30" s="359"/>
      <c r="N30" s="714"/>
      <c r="O30" s="359"/>
    </row>
    <row r="31" spans="2:15" ht="89" customHeight="1">
      <c r="B31" s="809"/>
      <c r="C31" s="810"/>
      <c r="D31" s="694"/>
      <c r="E31" s="696"/>
      <c r="F31" s="851" t="s">
        <v>564</v>
      </c>
      <c r="G31" s="869"/>
      <c r="H31" s="373" t="s">
        <v>241</v>
      </c>
      <c r="I31" s="815"/>
      <c r="J31" s="873"/>
      <c r="K31" s="851" t="s">
        <v>798</v>
      </c>
      <c r="L31" s="851"/>
      <c r="M31" s="359"/>
      <c r="N31" s="715"/>
      <c r="O31" s="359"/>
    </row>
    <row r="32" spans="2:15" ht="65.5" customHeight="1">
      <c r="B32" s="805" t="s">
        <v>159</v>
      </c>
      <c r="C32" s="806"/>
      <c r="D32" s="691" t="s">
        <v>649</v>
      </c>
      <c r="E32" s="693"/>
      <c r="F32" s="851" t="s">
        <v>565</v>
      </c>
      <c r="G32" s="851"/>
      <c r="H32" s="338" t="s">
        <v>241</v>
      </c>
      <c r="I32" s="814">
        <f>COUNTIF(H32:H34,"Y")/COUNTA(F32:G34)</f>
        <v>0</v>
      </c>
      <c r="J32" s="872" t="str">
        <f>IF(I32&lt;=15%,"Not Achieved",IF(I32&lt;=50%,"Partially Achieved",IF(I32&lt;=85%,"Largely Achieved",IF(I32&lt;=100%,"Fully Achieved"))))</f>
        <v>Not Achieved</v>
      </c>
      <c r="K32" s="681" t="s">
        <v>799</v>
      </c>
      <c r="L32" s="681"/>
      <c r="M32" s="359"/>
      <c r="N32" s="713"/>
      <c r="O32" s="359"/>
    </row>
    <row r="33" spans="2:15" ht="99" customHeight="1">
      <c r="B33" s="807"/>
      <c r="C33" s="808"/>
      <c r="D33" s="755"/>
      <c r="E33" s="756"/>
      <c r="F33" s="851" t="s">
        <v>638</v>
      </c>
      <c r="G33" s="851"/>
      <c r="H33" s="338" t="s">
        <v>241</v>
      </c>
      <c r="I33" s="815"/>
      <c r="J33" s="873"/>
      <c r="K33" s="851" t="s">
        <v>800</v>
      </c>
      <c r="L33" s="851"/>
      <c r="M33" s="359"/>
      <c r="N33" s="714"/>
      <c r="O33" s="359"/>
    </row>
    <row r="34" spans="2:15" ht="89.25" customHeight="1">
      <c r="B34" s="807"/>
      <c r="C34" s="808"/>
      <c r="D34" s="755"/>
      <c r="E34" s="756"/>
      <c r="F34" s="851" t="s">
        <v>385</v>
      </c>
      <c r="G34" s="851"/>
      <c r="H34" s="338" t="s">
        <v>241</v>
      </c>
      <c r="I34" s="815"/>
      <c r="J34" s="873"/>
      <c r="K34" s="851" t="s">
        <v>801</v>
      </c>
      <c r="L34" s="851"/>
      <c r="M34" s="359"/>
      <c r="N34" s="715"/>
      <c r="O34" s="359"/>
    </row>
    <row r="35" spans="2:15" ht="89.25" customHeight="1">
      <c r="B35" s="805" t="s">
        <v>62</v>
      </c>
      <c r="C35" s="806"/>
      <c r="D35" s="691" t="s">
        <v>570</v>
      </c>
      <c r="E35" s="693"/>
      <c r="F35" s="851" t="s">
        <v>572</v>
      </c>
      <c r="G35" s="851"/>
      <c r="H35" s="338" t="s">
        <v>241</v>
      </c>
      <c r="I35" s="814">
        <f>COUNTIF(H35:H38,"Y")/COUNTA(F35:G38)</f>
        <v>0</v>
      </c>
      <c r="J35" s="872" t="str">
        <f>IF(I35&lt;=15%,"Not Achieved",IF(I35&lt;=50%,"Partially Achieved",IF(I35&lt;=85%,"Largely Achieved",IF(I35&lt;=100%,"Fully Achieved"))))</f>
        <v>Not Achieved</v>
      </c>
      <c r="K35" s="851" t="s">
        <v>802</v>
      </c>
      <c r="L35" s="851"/>
      <c r="M35" s="359"/>
      <c r="N35" s="713"/>
      <c r="O35" s="359"/>
    </row>
    <row r="36" spans="2:15" ht="138.5" customHeight="1">
      <c r="B36" s="807"/>
      <c r="C36" s="808"/>
      <c r="D36" s="755"/>
      <c r="E36" s="756"/>
      <c r="F36" s="851" t="s">
        <v>571</v>
      </c>
      <c r="G36" s="851"/>
      <c r="H36" s="338" t="s">
        <v>241</v>
      </c>
      <c r="I36" s="815"/>
      <c r="J36" s="873"/>
      <c r="K36" s="851" t="s">
        <v>803</v>
      </c>
      <c r="L36" s="851"/>
      <c r="M36" s="359"/>
      <c r="N36" s="714"/>
      <c r="O36" s="359"/>
    </row>
    <row r="37" spans="2:15" ht="71.5" customHeight="1">
      <c r="B37" s="807"/>
      <c r="C37" s="808"/>
      <c r="D37" s="755"/>
      <c r="E37" s="756"/>
      <c r="F37" s="851" t="s">
        <v>642</v>
      </c>
      <c r="G37" s="851"/>
      <c r="H37" s="338" t="s">
        <v>241</v>
      </c>
      <c r="I37" s="815"/>
      <c r="J37" s="873"/>
      <c r="K37" s="851" t="s">
        <v>804</v>
      </c>
      <c r="L37" s="851"/>
      <c r="M37" s="359"/>
      <c r="N37" s="714"/>
      <c r="O37" s="359"/>
    </row>
    <row r="38" spans="2:15" ht="159.5" customHeight="1">
      <c r="B38" s="809"/>
      <c r="C38" s="810"/>
      <c r="D38" s="694"/>
      <c r="E38" s="696"/>
      <c r="F38" s="857" t="s">
        <v>575</v>
      </c>
      <c r="G38" s="858"/>
      <c r="H38" s="338" t="s">
        <v>241</v>
      </c>
      <c r="I38" s="825"/>
      <c r="J38" s="874"/>
      <c r="K38" s="851" t="s">
        <v>805</v>
      </c>
      <c r="L38" s="851"/>
      <c r="M38" s="359"/>
      <c r="N38" s="715"/>
      <c r="O38" s="359"/>
    </row>
    <row r="39" spans="2:15" ht="114" customHeight="1">
      <c r="B39" s="805" t="s">
        <v>63</v>
      </c>
      <c r="C39" s="806"/>
      <c r="D39" s="691" t="s">
        <v>574</v>
      </c>
      <c r="E39" s="693"/>
      <c r="F39" s="851" t="s">
        <v>578</v>
      </c>
      <c r="G39" s="851"/>
      <c r="H39" s="338" t="s">
        <v>241</v>
      </c>
      <c r="I39" s="814">
        <f>COUNTIF(H39:H39,"Y")/COUNTA(F39:G39)</f>
        <v>0</v>
      </c>
      <c r="J39" s="872" t="str">
        <f>IF(I39&lt;=15%,"Not Achieved",IF(I39&lt;=50%,"Partially Achieved",IF(I39&lt;=85%,"Largely Achieved",IF(I39&lt;=100%,"Fully Achieved"))))</f>
        <v>Not Achieved</v>
      </c>
      <c r="K39" s="851" t="s">
        <v>806</v>
      </c>
      <c r="L39" s="851"/>
      <c r="M39" s="359"/>
      <c r="N39" s="359"/>
      <c r="O39" s="338"/>
    </row>
    <row r="40" spans="2:15" ht="123" customHeight="1">
      <c r="B40" s="809"/>
      <c r="C40" s="810"/>
      <c r="D40" s="694"/>
      <c r="E40" s="696"/>
      <c r="F40" s="857" t="s">
        <v>573</v>
      </c>
      <c r="G40" s="858"/>
      <c r="H40" s="338" t="s">
        <v>241</v>
      </c>
      <c r="I40" s="825"/>
      <c r="J40" s="874"/>
      <c r="K40" s="851" t="s">
        <v>807</v>
      </c>
      <c r="L40" s="851"/>
      <c r="M40" s="359"/>
      <c r="N40" s="274"/>
      <c r="O40" s="338"/>
    </row>
    <row r="41" spans="2:15" ht="81.5" customHeight="1">
      <c r="B41" s="805" t="s">
        <v>64</v>
      </c>
      <c r="C41" s="806"/>
      <c r="D41" s="691" t="s">
        <v>576</v>
      </c>
      <c r="E41" s="693"/>
      <c r="F41" s="851" t="s">
        <v>386</v>
      </c>
      <c r="G41" s="851"/>
      <c r="H41" s="338" t="s">
        <v>241</v>
      </c>
      <c r="I41" s="814">
        <f>COUNTIF(H41:H43,"Y")/COUNTA(F41:G43)</f>
        <v>0</v>
      </c>
      <c r="J41" s="872" t="str">
        <f>IF(I41&lt;=15%,"Not Achieved",IF(I41&lt;=50%,"Partially Achieved",IF(I41&lt;=85%,"Largely Achieved",IF(I41&lt;=100%,"Fully Achieved"))))</f>
        <v>Not Achieved</v>
      </c>
      <c r="K41" s="851" t="s">
        <v>808</v>
      </c>
      <c r="L41" s="851"/>
      <c r="M41" s="359"/>
      <c r="N41" s="713"/>
      <c r="O41" s="359"/>
    </row>
    <row r="42" spans="2:15" ht="91" customHeight="1">
      <c r="B42" s="807"/>
      <c r="C42" s="808"/>
      <c r="D42" s="755"/>
      <c r="E42" s="756"/>
      <c r="F42" s="851" t="s">
        <v>448</v>
      </c>
      <c r="G42" s="851"/>
      <c r="H42" s="338" t="s">
        <v>241</v>
      </c>
      <c r="I42" s="815"/>
      <c r="J42" s="873"/>
      <c r="K42" s="851" t="s">
        <v>809</v>
      </c>
      <c r="L42" s="851"/>
      <c r="M42" s="359"/>
      <c r="N42" s="714"/>
      <c r="O42" s="359"/>
    </row>
    <row r="43" spans="2:15" ht="84" customHeight="1">
      <c r="B43" s="809"/>
      <c r="C43" s="810"/>
      <c r="D43" s="694"/>
      <c r="E43" s="696"/>
      <c r="F43" s="851" t="s">
        <v>577</v>
      </c>
      <c r="G43" s="851"/>
      <c r="H43" s="338" t="s">
        <v>241</v>
      </c>
      <c r="I43" s="825"/>
      <c r="J43" s="874"/>
      <c r="K43" s="851" t="s">
        <v>810</v>
      </c>
      <c r="L43" s="851"/>
      <c r="M43" s="359"/>
      <c r="N43" s="715"/>
      <c r="O43" s="359"/>
    </row>
  </sheetData>
  <mergeCells count="76">
    <mergeCell ref="J29:J31"/>
    <mergeCell ref="D11:F11"/>
    <mergeCell ref="F43:G43"/>
    <mergeCell ref="I41:I43"/>
    <mergeCell ref="K43:L43"/>
    <mergeCell ref="I35:I38"/>
    <mergeCell ref="I32:I34"/>
    <mergeCell ref="J32:J34"/>
    <mergeCell ref="J35:J38"/>
    <mergeCell ref="K35:L35"/>
    <mergeCell ref="K38:L38"/>
    <mergeCell ref="K32:L32"/>
    <mergeCell ref="K34:L34"/>
    <mergeCell ref="K37:L37"/>
    <mergeCell ref="K28:L28"/>
    <mergeCell ref="K27:L27"/>
    <mergeCell ref="B41:C43"/>
    <mergeCell ref="D41:E43"/>
    <mergeCell ref="F41:G41"/>
    <mergeCell ref="J41:J43"/>
    <mergeCell ref="F39:G39"/>
    <mergeCell ref="F42:G42"/>
    <mergeCell ref="B39:C40"/>
    <mergeCell ref="D39:E40"/>
    <mergeCell ref="F40:G40"/>
    <mergeCell ref="I39:I40"/>
    <mergeCell ref="J39:J40"/>
    <mergeCell ref="B35:C38"/>
    <mergeCell ref="D35:E38"/>
    <mergeCell ref="F35:G35"/>
    <mergeCell ref="F37:G37"/>
    <mergeCell ref="F38:G38"/>
    <mergeCell ref="F36:G36"/>
    <mergeCell ref="B32:C34"/>
    <mergeCell ref="D32:E34"/>
    <mergeCell ref="F32:G32"/>
    <mergeCell ref="F34:G34"/>
    <mergeCell ref="I29:I31"/>
    <mergeCell ref="B29:C31"/>
    <mergeCell ref="D29:E31"/>
    <mergeCell ref="F29:G29"/>
    <mergeCell ref="F31:G31"/>
    <mergeCell ref="F30:G30"/>
    <mergeCell ref="F33:G33"/>
    <mergeCell ref="B26:C26"/>
    <mergeCell ref="B1:L1"/>
    <mergeCell ref="B18:C20"/>
    <mergeCell ref="D18:E20"/>
    <mergeCell ref="F18:G20"/>
    <mergeCell ref="H18:I20"/>
    <mergeCell ref="D26:O26"/>
    <mergeCell ref="D4:E4"/>
    <mergeCell ref="D5:E5"/>
    <mergeCell ref="J5:K5"/>
    <mergeCell ref="J6:K6"/>
    <mergeCell ref="J7:K7"/>
    <mergeCell ref="J8:K9"/>
    <mergeCell ref="B28:C28"/>
    <mergeCell ref="D28:E28"/>
    <mergeCell ref="F28:G28"/>
    <mergeCell ref="B27:C27"/>
    <mergeCell ref="D27:E27"/>
    <mergeCell ref="F27:G27"/>
    <mergeCell ref="K39:L39"/>
    <mergeCell ref="K41:L41"/>
    <mergeCell ref="K42:L42"/>
    <mergeCell ref="N29:N31"/>
    <mergeCell ref="N32:N34"/>
    <mergeCell ref="N35:N38"/>
    <mergeCell ref="N41:N43"/>
    <mergeCell ref="K33:L33"/>
    <mergeCell ref="K36:L36"/>
    <mergeCell ref="K40:L40"/>
    <mergeCell ref="K31:L31"/>
    <mergeCell ref="K30:L30"/>
    <mergeCell ref="K29:L29"/>
  </mergeCells>
  <conditionalFormatting sqref="J29:J31">
    <cfRule type="cellIs" dxfId="137" priority="17" operator="equal">
      <formula>"Partially Achieved"</formula>
    </cfRule>
    <cfRule type="cellIs" dxfId="136" priority="18" operator="equal">
      <formula>"Largely Achieved"</formula>
    </cfRule>
    <cfRule type="cellIs" dxfId="135" priority="19" operator="equal">
      <formula>"Not Achieved"</formula>
    </cfRule>
    <cfRule type="cellIs" dxfId="134" priority="20" operator="equal">
      <formula>"Fully Achieved"</formula>
    </cfRule>
  </conditionalFormatting>
  <conditionalFormatting sqref="J32:J34">
    <cfRule type="cellIs" dxfId="133" priority="13" operator="equal">
      <formula>"Partially Achieved"</formula>
    </cfRule>
    <cfRule type="cellIs" dxfId="132" priority="14" operator="equal">
      <formula>"Largely Achieved"</formula>
    </cfRule>
    <cfRule type="cellIs" dxfId="131" priority="15" operator="equal">
      <formula>"Not Achieved"</formula>
    </cfRule>
    <cfRule type="cellIs" dxfId="130" priority="16" operator="equal">
      <formula>"Fully Achieved"</formula>
    </cfRule>
  </conditionalFormatting>
  <conditionalFormatting sqref="J39">
    <cfRule type="cellIs" dxfId="129" priority="9" operator="equal">
      <formula>"Partially Achieved"</formula>
    </cfRule>
    <cfRule type="cellIs" dxfId="128" priority="10" operator="equal">
      <formula>"Largely Achieved"</formula>
    </cfRule>
    <cfRule type="cellIs" dxfId="127" priority="11" operator="equal">
      <formula>"Not Achieved"</formula>
    </cfRule>
    <cfRule type="cellIs" dxfId="126" priority="12" operator="equal">
      <formula>"Fully Achieved"</formula>
    </cfRule>
  </conditionalFormatting>
  <conditionalFormatting sqref="J41">
    <cfRule type="cellIs" dxfId="125" priority="5" operator="equal">
      <formula>"Partially Achieved"</formula>
    </cfRule>
    <cfRule type="cellIs" dxfId="124" priority="6" operator="equal">
      <formula>"Largely Achieved"</formula>
    </cfRule>
    <cfRule type="cellIs" dxfId="123" priority="7" operator="equal">
      <formula>"Not Achieved"</formula>
    </cfRule>
    <cfRule type="cellIs" dxfId="122" priority="8" operator="equal">
      <formula>"Fully Achieved"</formula>
    </cfRule>
  </conditionalFormatting>
  <conditionalFormatting sqref="J35:J36">
    <cfRule type="cellIs" dxfId="121" priority="1" operator="equal">
      <formula>"Partially Achieved"</formula>
    </cfRule>
    <cfRule type="cellIs" dxfId="120" priority="2" operator="equal">
      <formula>"Largely Achieved"</formula>
    </cfRule>
    <cfRule type="cellIs" dxfId="119" priority="3" operator="equal">
      <formula>"Not Achieved"</formula>
    </cfRule>
    <cfRule type="cellIs" dxfId="118" priority="4" operator="equal">
      <formula>"Fully Achieved"</formula>
    </cfRule>
  </conditionalFormatting>
  <dataValidations count="1">
    <dataValidation type="list" allowBlank="1" showInputMessage="1" showErrorMessage="1" sqref="H29:H43" xr:uid="{7AC50F1E-88ED-4795-B5C1-DEDAD36993A1}">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DD979-A398-48D2-8517-5F4578DFB7CF}">
  <sheetPr codeName="Sheet16">
    <tabColor rgb="FFD2E115"/>
  </sheetPr>
  <dimension ref="B1:O42"/>
  <sheetViews>
    <sheetView view="pageBreakPreview" topLeftCell="D40" zoomScale="55" zoomScaleNormal="80" zoomScaleSheetLayoutView="55" zoomScalePageLayoutView="30" workbookViewId="0">
      <selection activeCell="M42" sqref="M42"/>
    </sheetView>
  </sheetViews>
  <sheetFormatPr baseColWidth="10" defaultColWidth="8.83203125" defaultRowHeight="14"/>
  <cols>
    <col min="1" max="1" width="2.5" style="121" customWidth="1"/>
    <col min="2" max="9" width="15.5" style="121" customWidth="1"/>
    <col min="10" max="10" width="24.33203125" style="121" customWidth="1"/>
    <col min="11" max="12" width="15.5" style="121" customWidth="1"/>
    <col min="13" max="13" width="25.6640625" style="121" customWidth="1"/>
    <col min="14" max="14" width="30.5" style="121" customWidth="1"/>
    <col min="15" max="15" width="27.1640625" style="121" customWidth="1"/>
    <col min="16" max="16" width="3.6640625" style="121" customWidth="1"/>
    <col min="17" max="16384" width="8.83203125" style="121"/>
  </cols>
  <sheetData>
    <row r="1" spans="2:12" ht="14.5" customHeight="1">
      <c r="B1" s="601" t="s">
        <v>371</v>
      </c>
      <c r="C1" s="601"/>
      <c r="D1" s="601"/>
      <c r="E1" s="601"/>
      <c r="F1" s="601"/>
      <c r="G1" s="601"/>
      <c r="H1" s="601"/>
      <c r="I1" s="601"/>
      <c r="J1" s="601"/>
      <c r="K1" s="601"/>
      <c r="L1" s="601"/>
    </row>
    <row r="2" spans="2:12" ht="60.75" customHeight="1">
      <c r="D2" s="122"/>
    </row>
    <row r="3" spans="2:12" ht="47.25" customHeight="1">
      <c r="B3" s="123" t="s">
        <v>50</v>
      </c>
      <c r="C3" s="123"/>
    </row>
    <row r="4" spans="2:12" ht="18" customHeight="1">
      <c r="B4" s="124" t="s">
        <v>214</v>
      </c>
      <c r="C4" s="125"/>
      <c r="D4" s="602" t="str">
        <f>'Dashboard Penilaian Maturitas'!F5</f>
        <v>[DUMMY]</v>
      </c>
      <c r="E4" s="604"/>
      <c r="F4" s="126"/>
      <c r="G4" s="126"/>
      <c r="H4" s="126"/>
      <c r="I4" s="126"/>
      <c r="J4" s="126"/>
      <c r="K4" s="126"/>
    </row>
    <row r="5" spans="2:12" ht="18" customHeight="1">
      <c r="B5" s="124" t="s">
        <v>213</v>
      </c>
      <c r="C5" s="125"/>
      <c r="D5" s="602" t="str">
        <f>'Dashboard Penilaian Maturitas'!F7</f>
        <v>Kesehatan</v>
      </c>
      <c r="E5" s="604"/>
      <c r="F5" s="126"/>
      <c r="G5" s="126"/>
      <c r="H5" s="127" t="s">
        <v>215</v>
      </c>
      <c r="I5" s="128"/>
      <c r="J5" s="602" t="str">
        <f>'Dashboard Penilaian Maturitas'!P7</f>
        <v>Rumah Sakit</v>
      </c>
      <c r="K5" s="604"/>
    </row>
    <row r="6" spans="2:12" ht="18" customHeight="1">
      <c r="B6" s="124" t="s">
        <v>18</v>
      </c>
      <c r="C6" s="128"/>
      <c r="D6" s="129"/>
      <c r="E6" s="130"/>
      <c r="F6" s="126"/>
      <c r="G6" s="126"/>
      <c r="H6" s="127" t="s">
        <v>22</v>
      </c>
      <c r="I6" s="128"/>
      <c r="J6" s="704"/>
      <c r="K6" s="705"/>
    </row>
    <row r="7" spans="2:12" ht="18" customHeight="1">
      <c r="B7" s="124" t="s">
        <v>34</v>
      </c>
      <c r="C7" s="131"/>
      <c r="D7" s="129"/>
      <c r="E7" s="130"/>
      <c r="F7" s="126"/>
      <c r="G7" s="126"/>
      <c r="H7" s="124" t="s">
        <v>20</v>
      </c>
      <c r="I7" s="128"/>
      <c r="J7" s="704"/>
      <c r="K7" s="705"/>
    </row>
    <row r="8" spans="2:12" ht="18" customHeight="1">
      <c r="B8" s="124" t="s">
        <v>20</v>
      </c>
      <c r="C8" s="131"/>
      <c r="D8" s="129"/>
      <c r="E8" s="130"/>
      <c r="F8" s="126"/>
      <c r="G8" s="126"/>
      <c r="H8" s="132" t="s">
        <v>23</v>
      </c>
      <c r="I8" s="133"/>
      <c r="J8" s="700"/>
      <c r="K8" s="701"/>
    </row>
    <row r="9" spans="2:12" ht="18" customHeight="1">
      <c r="B9" s="134" t="s">
        <v>21</v>
      </c>
      <c r="C9" s="135"/>
      <c r="D9" s="136"/>
      <c r="E9" s="137"/>
      <c r="F9" s="126"/>
      <c r="G9" s="126"/>
      <c r="H9" s="138"/>
      <c r="I9" s="139"/>
      <c r="J9" s="702"/>
      <c r="K9" s="703"/>
    </row>
    <row r="10" spans="2:12" ht="18" customHeight="1">
      <c r="B10" s="123"/>
      <c r="C10" s="123"/>
    </row>
    <row r="11" spans="2:12" ht="18" customHeight="1">
      <c r="B11" s="124" t="s">
        <v>58</v>
      </c>
      <c r="C11" s="131"/>
      <c r="D11" s="129" t="s">
        <v>336</v>
      </c>
      <c r="E11" s="140"/>
      <c r="F11" s="140"/>
      <c r="G11" s="141"/>
    </row>
    <row r="12" spans="2:12" ht="18" customHeight="1">
      <c r="B12" s="134" t="s">
        <v>56</v>
      </c>
      <c r="C12" s="135"/>
      <c r="D12" s="136" t="s">
        <v>337</v>
      </c>
      <c r="E12" s="142"/>
      <c r="F12" s="142"/>
      <c r="G12" s="143"/>
    </row>
    <row r="13" spans="2:12" ht="18" customHeight="1">
      <c r="B13" s="144"/>
      <c r="C13" s="144"/>
      <c r="D13" s="126"/>
    </row>
    <row r="14" spans="2:12" ht="15">
      <c r="B14" s="145" t="s">
        <v>56</v>
      </c>
      <c r="C14" s="145" t="s">
        <v>35</v>
      </c>
      <c r="D14" s="145" t="s">
        <v>36</v>
      </c>
      <c r="E14" s="145" t="s">
        <v>37</v>
      </c>
      <c r="F14" s="145" t="s">
        <v>38</v>
      </c>
      <c r="G14" s="145" t="s">
        <v>39</v>
      </c>
    </row>
    <row r="15" spans="2:12"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2" ht="30">
      <c r="B16" s="146" t="s">
        <v>32</v>
      </c>
      <c r="C16" s="160">
        <f>I29</f>
        <v>0</v>
      </c>
      <c r="D16" s="160">
        <f>I31</f>
        <v>0</v>
      </c>
      <c r="E16" s="160">
        <f>I33</f>
        <v>0</v>
      </c>
      <c r="F16" s="160">
        <f>I37</f>
        <v>0</v>
      </c>
      <c r="G16" s="160">
        <f>I40</f>
        <v>0</v>
      </c>
    </row>
    <row r="18" spans="2:15" ht="13" customHeight="1">
      <c r="B18" s="787" t="s">
        <v>40</v>
      </c>
      <c r="C18" s="788"/>
      <c r="D18" s="793" t="s">
        <v>41</v>
      </c>
      <c r="E18" s="794"/>
      <c r="F18" s="799" t="s">
        <v>42</v>
      </c>
      <c r="G18" s="800"/>
      <c r="H18" s="839" t="s">
        <v>43</v>
      </c>
      <c r="I18" s="840"/>
    </row>
    <row r="19" spans="2:15" ht="14.25" customHeight="1">
      <c r="B19" s="789"/>
      <c r="C19" s="790"/>
      <c r="D19" s="795"/>
      <c r="E19" s="796"/>
      <c r="F19" s="801"/>
      <c r="G19" s="802"/>
      <c r="H19" s="841"/>
      <c r="I19" s="842"/>
    </row>
    <row r="20" spans="2:15" ht="14.25" customHeight="1">
      <c r="B20" s="791"/>
      <c r="C20" s="792"/>
      <c r="D20" s="797"/>
      <c r="E20" s="798"/>
      <c r="F20" s="803"/>
      <c r="G20" s="804"/>
      <c r="H20" s="843"/>
      <c r="I20" s="844"/>
    </row>
    <row r="21" spans="2:15" ht="14.25" customHeight="1"/>
    <row r="22" spans="2:15" ht="14.25" customHeight="1"/>
    <row r="26" spans="2:15" ht="27" customHeight="1">
      <c r="B26" s="680" t="s">
        <v>59</v>
      </c>
      <c r="C26" s="732"/>
      <c r="D26" s="877" t="s">
        <v>230</v>
      </c>
      <c r="E26" s="877"/>
      <c r="F26" s="877"/>
      <c r="G26" s="877"/>
      <c r="H26" s="877"/>
      <c r="I26" s="877"/>
      <c r="J26" s="877"/>
      <c r="K26" s="877"/>
      <c r="L26" s="877"/>
      <c r="M26" s="877"/>
      <c r="N26" s="877"/>
      <c r="O26" s="877"/>
    </row>
    <row r="27" spans="2:15" s="360" customFormat="1" ht="39" customHeight="1">
      <c r="B27" s="785" t="s">
        <v>28</v>
      </c>
      <c r="C27" s="786"/>
      <c r="D27" s="663" t="s">
        <v>29</v>
      </c>
      <c r="E27" s="731"/>
      <c r="F27" s="663" t="s">
        <v>30</v>
      </c>
      <c r="G27" s="731"/>
      <c r="H27" s="148" t="s">
        <v>44</v>
      </c>
      <c r="I27" s="148" t="s">
        <v>45</v>
      </c>
      <c r="J27" s="148" t="s">
        <v>242</v>
      </c>
      <c r="K27" s="663" t="s">
        <v>61</v>
      </c>
      <c r="L27" s="731"/>
      <c r="M27" s="148" t="s">
        <v>52</v>
      </c>
      <c r="N27" s="148" t="s">
        <v>53</v>
      </c>
      <c r="O27" s="278" t="s">
        <v>350</v>
      </c>
    </row>
    <row r="28" spans="2:15" ht="53.5" customHeight="1">
      <c r="B28" s="683" t="s">
        <v>46</v>
      </c>
      <c r="C28" s="725"/>
      <c r="D28" s="683" t="s">
        <v>116</v>
      </c>
      <c r="E28" s="725"/>
      <c r="F28" s="679" t="s">
        <v>47</v>
      </c>
      <c r="G28" s="679"/>
      <c r="H28" s="340" t="s">
        <v>51</v>
      </c>
      <c r="I28" s="340" t="s">
        <v>48</v>
      </c>
      <c r="J28" s="340" t="s">
        <v>251</v>
      </c>
      <c r="K28" s="679" t="s">
        <v>117</v>
      </c>
      <c r="L28" s="679"/>
      <c r="M28" s="340" t="s">
        <v>118</v>
      </c>
      <c r="N28" s="340" t="s">
        <v>54</v>
      </c>
      <c r="O28" s="340" t="s">
        <v>369</v>
      </c>
    </row>
    <row r="29" spans="2:15" ht="84" customHeight="1">
      <c r="B29" s="881" t="s">
        <v>57</v>
      </c>
      <c r="C29" s="882"/>
      <c r="D29" s="691" t="s">
        <v>120</v>
      </c>
      <c r="E29" s="885"/>
      <c r="F29" s="851" t="s">
        <v>646</v>
      </c>
      <c r="G29" s="851"/>
      <c r="H29" s="338" t="s">
        <v>241</v>
      </c>
      <c r="I29" s="888">
        <f>COUNTIF(H29:H30,"Y")/COUNTA(F29:G30)</f>
        <v>0</v>
      </c>
      <c r="J29" s="890" t="str">
        <f>IF(I29&lt;=15%,"Not Achieved",IF(I29&lt;=50%,"Partially Achieved",IF(I29&lt;=85%,"Largely Achieved",IF(I29&lt;=100%,"Fully Achieved"))))</f>
        <v>Not Achieved</v>
      </c>
      <c r="K29" s="857" t="s">
        <v>883</v>
      </c>
      <c r="L29" s="858"/>
      <c r="M29" s="359"/>
      <c r="N29" s="345"/>
      <c r="O29" s="338"/>
    </row>
    <row r="30" spans="2:15" ht="81.5" customHeight="1">
      <c r="B30" s="883"/>
      <c r="C30" s="884"/>
      <c r="D30" s="886"/>
      <c r="E30" s="887"/>
      <c r="F30" s="857" t="s">
        <v>841</v>
      </c>
      <c r="G30" s="875"/>
      <c r="H30" s="338" t="s">
        <v>241</v>
      </c>
      <c r="I30" s="889"/>
      <c r="J30" s="891"/>
      <c r="K30" s="857" t="s">
        <v>884</v>
      </c>
      <c r="L30" s="858"/>
      <c r="M30" s="359"/>
      <c r="N30" s="345"/>
      <c r="O30" s="338"/>
    </row>
    <row r="31" spans="2:15" ht="100" customHeight="1">
      <c r="B31" s="805" t="s">
        <v>159</v>
      </c>
      <c r="C31" s="806"/>
      <c r="D31" s="691" t="s">
        <v>152</v>
      </c>
      <c r="E31" s="693"/>
      <c r="F31" s="851" t="s">
        <v>465</v>
      </c>
      <c r="G31" s="851"/>
      <c r="H31" s="149" t="s">
        <v>241</v>
      </c>
      <c r="I31" s="814">
        <f>COUNTIF(H31:H32,"Y")/COUNTA(F31:G32)</f>
        <v>0</v>
      </c>
      <c r="J31" s="872" t="str">
        <f>IF(I31&lt;=15%,"Not Achieved",IF(I31&lt;=50%,"Partially Achieved",IF(I31&lt;=85%,"Largely Achieved",IF(I31&lt;=100%,"Fully Achieved"))))</f>
        <v>Not Achieved</v>
      </c>
      <c r="K31" s="857" t="s">
        <v>837</v>
      </c>
      <c r="L31" s="858"/>
      <c r="M31" s="359"/>
      <c r="N31" s="713"/>
      <c r="O31" s="359"/>
    </row>
    <row r="32" spans="2:15" ht="89.25" customHeight="1">
      <c r="B32" s="807"/>
      <c r="C32" s="808"/>
      <c r="D32" s="755"/>
      <c r="E32" s="756"/>
      <c r="F32" s="851" t="s">
        <v>842</v>
      </c>
      <c r="G32" s="851"/>
      <c r="H32" s="149" t="s">
        <v>241</v>
      </c>
      <c r="I32" s="815"/>
      <c r="J32" s="873"/>
      <c r="K32" s="857" t="s">
        <v>811</v>
      </c>
      <c r="L32" s="858"/>
      <c r="M32" s="359"/>
      <c r="N32" s="715"/>
      <c r="O32" s="359"/>
    </row>
    <row r="33" spans="2:15" ht="119" customHeight="1">
      <c r="B33" s="805" t="s">
        <v>62</v>
      </c>
      <c r="C33" s="806"/>
      <c r="D33" s="691" t="s">
        <v>471</v>
      </c>
      <c r="E33" s="693"/>
      <c r="F33" s="851" t="s">
        <v>467</v>
      </c>
      <c r="G33" s="878"/>
      <c r="H33" s="149" t="s">
        <v>241</v>
      </c>
      <c r="I33" s="822">
        <f>COUNTIF(H33:H36,"Y")/COUNTA(F33:G36)</f>
        <v>0</v>
      </c>
      <c r="J33" s="872" t="str">
        <f>IF(I33&lt;=15%,"Not Achieved",IF(I33&lt;=50%,"Partially Achieved",IF(I33&lt;=85%,"Largely Achieved",IF(I33&lt;=100%,"Fully Achieved"))))</f>
        <v>Not Achieved</v>
      </c>
      <c r="K33" s="857" t="s">
        <v>885</v>
      </c>
      <c r="L33" s="858"/>
      <c r="M33" s="359"/>
      <c r="N33" s="713"/>
      <c r="O33" s="359"/>
    </row>
    <row r="34" spans="2:15" ht="89.25" customHeight="1">
      <c r="B34" s="807"/>
      <c r="C34" s="808"/>
      <c r="D34" s="755"/>
      <c r="E34" s="756"/>
      <c r="F34" s="851" t="s">
        <v>843</v>
      </c>
      <c r="G34" s="878"/>
      <c r="H34" s="149" t="s">
        <v>241</v>
      </c>
      <c r="I34" s="823"/>
      <c r="J34" s="873"/>
      <c r="K34" s="857" t="s">
        <v>886</v>
      </c>
      <c r="L34" s="858"/>
      <c r="M34" s="359"/>
      <c r="N34" s="714"/>
      <c r="O34" s="359"/>
    </row>
    <row r="35" spans="2:15" ht="99" customHeight="1">
      <c r="B35" s="807"/>
      <c r="C35" s="808"/>
      <c r="D35" s="755"/>
      <c r="E35" s="756"/>
      <c r="F35" s="857" t="s">
        <v>466</v>
      </c>
      <c r="G35" s="875"/>
      <c r="H35" s="272" t="s">
        <v>241</v>
      </c>
      <c r="I35" s="823"/>
      <c r="J35" s="873"/>
      <c r="K35" s="857" t="s">
        <v>812</v>
      </c>
      <c r="L35" s="858"/>
      <c r="M35" s="273"/>
      <c r="N35" s="714"/>
      <c r="O35" s="273"/>
    </row>
    <row r="36" spans="2:15" ht="89.25" customHeight="1">
      <c r="B36" s="807"/>
      <c r="C36" s="808"/>
      <c r="D36" s="755"/>
      <c r="E36" s="756"/>
      <c r="F36" s="857" t="s">
        <v>473</v>
      </c>
      <c r="G36" s="858"/>
      <c r="H36" s="149" t="s">
        <v>241</v>
      </c>
      <c r="I36" s="824"/>
      <c r="J36" s="874"/>
      <c r="K36" s="857" t="s">
        <v>813</v>
      </c>
      <c r="L36" s="858"/>
      <c r="M36" s="359"/>
      <c r="N36" s="715"/>
      <c r="O36" s="359"/>
    </row>
    <row r="37" spans="2:15" ht="140.5" customHeight="1">
      <c r="B37" s="821" t="s">
        <v>63</v>
      </c>
      <c r="C37" s="821"/>
      <c r="D37" s="673" t="s">
        <v>470</v>
      </c>
      <c r="E37" s="672"/>
      <c r="F37" s="851" t="s">
        <v>844</v>
      </c>
      <c r="G37" s="851"/>
      <c r="H37" s="149" t="s">
        <v>241</v>
      </c>
      <c r="I37" s="814">
        <f>COUNTIF(H37:H39,"Y")/COUNTA(F37:G39)</f>
        <v>0</v>
      </c>
      <c r="J37" s="872" t="str">
        <f>IF(I37&lt;=15%,"Not Achieved",IF(I37&lt;=50%,"Partially Achieved",IF(I37&lt;=85%,"Largely Achieved",IF(I37&lt;=100%,"Fully Achieved"))))</f>
        <v>Not Achieved</v>
      </c>
      <c r="K37" s="857" t="s">
        <v>887</v>
      </c>
      <c r="L37" s="858"/>
      <c r="M37" s="270"/>
      <c r="N37" s="879"/>
      <c r="O37" s="359"/>
    </row>
    <row r="38" spans="2:15" ht="98.5" customHeight="1">
      <c r="B38" s="821"/>
      <c r="C38" s="821"/>
      <c r="D38" s="673"/>
      <c r="E38" s="672"/>
      <c r="F38" s="857" t="s">
        <v>845</v>
      </c>
      <c r="G38" s="858"/>
      <c r="H38" s="149" t="s">
        <v>241</v>
      </c>
      <c r="I38" s="815"/>
      <c r="J38" s="873"/>
      <c r="K38" s="857" t="s">
        <v>814</v>
      </c>
      <c r="L38" s="858"/>
      <c r="M38" s="270"/>
      <c r="N38" s="880"/>
      <c r="O38" s="359"/>
    </row>
    <row r="39" spans="2:15" ht="96" customHeight="1">
      <c r="B39" s="821"/>
      <c r="C39" s="821"/>
      <c r="D39" s="673"/>
      <c r="E39" s="672"/>
      <c r="F39" s="851" t="s">
        <v>468</v>
      </c>
      <c r="G39" s="876"/>
      <c r="H39" s="271" t="s">
        <v>241</v>
      </c>
      <c r="I39" s="815"/>
      <c r="J39" s="873"/>
      <c r="K39" s="857" t="s">
        <v>815</v>
      </c>
      <c r="L39" s="858"/>
      <c r="M39" s="269"/>
      <c r="N39" s="880"/>
      <c r="O39" s="270"/>
    </row>
    <row r="40" spans="2:15" ht="97.5" customHeight="1">
      <c r="B40" s="821" t="s">
        <v>64</v>
      </c>
      <c r="C40" s="821"/>
      <c r="D40" s="673" t="s">
        <v>469</v>
      </c>
      <c r="E40" s="673"/>
      <c r="F40" s="851" t="s">
        <v>846</v>
      </c>
      <c r="G40" s="851"/>
      <c r="H40" s="149" t="s">
        <v>241</v>
      </c>
      <c r="I40" s="814">
        <f>COUNTIF(H40:H42,"Y")/COUNTA(F40:G42)</f>
        <v>0</v>
      </c>
      <c r="J40" s="872" t="str">
        <f>IF(I40&lt;=15%,"Not Achieved",IF(I40&lt;=50%,"Partially Achieved",IF(I40&lt;=85%,"Largely Achieved",IF(I40&lt;=100%,"Fully Achieved"))))</f>
        <v>Not Achieved</v>
      </c>
      <c r="K40" s="857" t="s">
        <v>888</v>
      </c>
      <c r="L40" s="858"/>
      <c r="M40" s="359"/>
      <c r="N40" s="713"/>
      <c r="O40" s="359"/>
    </row>
    <row r="41" spans="2:15" ht="97.5" customHeight="1">
      <c r="B41" s="821"/>
      <c r="C41" s="821"/>
      <c r="D41" s="673"/>
      <c r="E41" s="673"/>
      <c r="F41" s="857" t="s">
        <v>847</v>
      </c>
      <c r="G41" s="875"/>
      <c r="H41" s="272" t="s">
        <v>241</v>
      </c>
      <c r="I41" s="815"/>
      <c r="J41" s="873"/>
      <c r="K41" s="857" t="s">
        <v>889</v>
      </c>
      <c r="L41" s="858"/>
      <c r="M41" s="273"/>
      <c r="N41" s="714"/>
      <c r="O41" s="273"/>
    </row>
    <row r="42" spans="2:15" ht="97.5" customHeight="1">
      <c r="B42" s="821"/>
      <c r="C42" s="821"/>
      <c r="D42" s="673"/>
      <c r="E42" s="673"/>
      <c r="F42" s="857" t="s">
        <v>848</v>
      </c>
      <c r="G42" s="858"/>
      <c r="H42" s="149" t="s">
        <v>241</v>
      </c>
      <c r="I42" s="825"/>
      <c r="J42" s="874"/>
      <c r="K42" s="857" t="s">
        <v>890</v>
      </c>
      <c r="L42" s="858"/>
      <c r="M42" s="359"/>
      <c r="N42" s="715"/>
      <c r="O42" s="359"/>
    </row>
  </sheetData>
  <mergeCells count="73">
    <mergeCell ref="B27:C27"/>
    <mergeCell ref="D27:E27"/>
    <mergeCell ref="K41:L41"/>
    <mergeCell ref="K32:L32"/>
    <mergeCell ref="K31:L31"/>
    <mergeCell ref="B29:C30"/>
    <mergeCell ref="D29:E30"/>
    <mergeCell ref="F30:G30"/>
    <mergeCell ref="I29:I30"/>
    <mergeCell ref="J29:J30"/>
    <mergeCell ref="B40:C42"/>
    <mergeCell ref="D40:E42"/>
    <mergeCell ref="F40:G40"/>
    <mergeCell ref="I40:I42"/>
    <mergeCell ref="F42:G42"/>
    <mergeCell ref="B37:C39"/>
    <mergeCell ref="B26:C26"/>
    <mergeCell ref="B1:L1"/>
    <mergeCell ref="B18:C20"/>
    <mergeCell ref="D18:E20"/>
    <mergeCell ref="F18:G20"/>
    <mergeCell ref="H18:I20"/>
    <mergeCell ref="D4:E4"/>
    <mergeCell ref="D5:E5"/>
    <mergeCell ref="J5:K5"/>
    <mergeCell ref="J6:K6"/>
    <mergeCell ref="J7:K7"/>
    <mergeCell ref="J8:K9"/>
    <mergeCell ref="B28:C28"/>
    <mergeCell ref="D28:E28"/>
    <mergeCell ref="F28:G28"/>
    <mergeCell ref="K42:L42"/>
    <mergeCell ref="B31:C32"/>
    <mergeCell ref="D31:E32"/>
    <mergeCell ref="F31:G31"/>
    <mergeCell ref="F29:G29"/>
    <mergeCell ref="J40:J42"/>
    <mergeCell ref="K40:L40"/>
    <mergeCell ref="K37:L37"/>
    <mergeCell ref="B33:C36"/>
    <mergeCell ref="D33:E36"/>
    <mergeCell ref="J33:J36"/>
    <mergeCell ref="K34:L34"/>
    <mergeCell ref="D37:E39"/>
    <mergeCell ref="F41:G41"/>
    <mergeCell ref="D26:O26"/>
    <mergeCell ref="K36:L36"/>
    <mergeCell ref="I33:I36"/>
    <mergeCell ref="F33:G33"/>
    <mergeCell ref="F34:G34"/>
    <mergeCell ref="F36:G36"/>
    <mergeCell ref="F32:G32"/>
    <mergeCell ref="N31:N32"/>
    <mergeCell ref="N33:N36"/>
    <mergeCell ref="K27:L27"/>
    <mergeCell ref="K28:L28"/>
    <mergeCell ref="J31:J32"/>
    <mergeCell ref="F27:G27"/>
    <mergeCell ref="N37:N39"/>
    <mergeCell ref="N40:N42"/>
    <mergeCell ref="K29:L29"/>
    <mergeCell ref="K30:L30"/>
    <mergeCell ref="F35:G35"/>
    <mergeCell ref="K35:L35"/>
    <mergeCell ref="K39:L39"/>
    <mergeCell ref="I31:I32"/>
    <mergeCell ref="K33:L33"/>
    <mergeCell ref="J37:J39"/>
    <mergeCell ref="K38:L38"/>
    <mergeCell ref="I37:I39"/>
    <mergeCell ref="F39:G39"/>
    <mergeCell ref="F38:G38"/>
    <mergeCell ref="F37:G37"/>
  </mergeCells>
  <conditionalFormatting sqref="J40 J42">
    <cfRule type="cellIs" dxfId="117" priority="21" operator="equal">
      <formula>"Partially Achieved"</formula>
    </cfRule>
    <cfRule type="cellIs" dxfId="116" priority="22" operator="equal">
      <formula>"Largely Achieved"</formula>
    </cfRule>
    <cfRule type="cellIs" dxfId="115" priority="23" operator="equal">
      <formula>"Not Achieved"</formula>
    </cfRule>
    <cfRule type="cellIs" dxfId="114" priority="24" operator="equal">
      <formula>"Fully Achieved"</formula>
    </cfRule>
  </conditionalFormatting>
  <conditionalFormatting sqref="J33">
    <cfRule type="cellIs" dxfId="113" priority="17" operator="equal">
      <formula>"Partially Achieved"</formula>
    </cfRule>
    <cfRule type="cellIs" dxfId="112" priority="18" operator="equal">
      <formula>"Largely Achieved"</formula>
    </cfRule>
    <cfRule type="cellIs" dxfId="111" priority="19" operator="equal">
      <formula>"Not Achieved"</formula>
    </cfRule>
    <cfRule type="cellIs" dxfId="110" priority="20" operator="equal">
      <formula>"Fully Achieved"</formula>
    </cfRule>
  </conditionalFormatting>
  <conditionalFormatting sqref="J37">
    <cfRule type="cellIs" dxfId="109" priority="13" operator="equal">
      <formula>"Partially Achieved"</formula>
    </cfRule>
    <cfRule type="cellIs" dxfId="108" priority="14" operator="equal">
      <formula>"Largely Achieved"</formula>
    </cfRule>
    <cfRule type="cellIs" dxfId="107" priority="15" operator="equal">
      <formula>"Not Achieved"</formula>
    </cfRule>
    <cfRule type="cellIs" dxfId="106" priority="16" operator="equal">
      <formula>"Fully Achieved"</formula>
    </cfRule>
  </conditionalFormatting>
  <conditionalFormatting sqref="J29">
    <cfRule type="cellIs" dxfId="105" priority="9" operator="equal">
      <formula>"Partially Achieved"</formula>
    </cfRule>
    <cfRule type="cellIs" dxfId="104" priority="10" operator="equal">
      <formula>"Largely Achieved"</formula>
    </cfRule>
    <cfRule type="cellIs" dxfId="103" priority="11" operator="equal">
      <formula>"Not Achieved"</formula>
    </cfRule>
    <cfRule type="cellIs" dxfId="102" priority="12" operator="equal">
      <formula>"Fully Achieved"</formula>
    </cfRule>
  </conditionalFormatting>
  <conditionalFormatting sqref="J31:J32">
    <cfRule type="cellIs" dxfId="101" priority="5" operator="equal">
      <formula>"Partially Achieved"</formula>
    </cfRule>
    <cfRule type="cellIs" dxfId="100" priority="6" operator="equal">
      <formula>"Largely Achieved"</formula>
    </cfRule>
    <cfRule type="cellIs" dxfId="99" priority="7" operator="equal">
      <formula>"Not Achieved"</formula>
    </cfRule>
    <cfRule type="cellIs" dxfId="98" priority="8" operator="equal">
      <formula>"Fully Achieved"</formula>
    </cfRule>
  </conditionalFormatting>
  <conditionalFormatting sqref="J41">
    <cfRule type="cellIs" dxfId="97" priority="1" operator="equal">
      <formula>"Partially Achieved"</formula>
    </cfRule>
    <cfRule type="cellIs" dxfId="96" priority="2" operator="equal">
      <formula>"Largely Achieved"</formula>
    </cfRule>
    <cfRule type="cellIs" dxfId="95" priority="3" operator="equal">
      <formula>"Not Achieved"</formula>
    </cfRule>
    <cfRule type="cellIs" dxfId="94" priority="4" operator="equal">
      <formula>"Fully Achieved"</formula>
    </cfRule>
  </conditionalFormatting>
  <dataValidations count="1">
    <dataValidation type="list" allowBlank="1" showInputMessage="1" showErrorMessage="1" sqref="H29:H42" xr:uid="{E70F6B55-639A-4C63-B5B0-2A2A32675690}">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07330-6170-4DDC-A330-8771411C7D95}">
  <sheetPr>
    <tabColor rgb="FFD2E115"/>
  </sheetPr>
  <dimension ref="A1:P41"/>
  <sheetViews>
    <sheetView topLeftCell="A17" zoomScale="55" zoomScaleNormal="55" zoomScaleSheetLayoutView="80" zoomScalePageLayoutView="30" workbookViewId="0">
      <selection activeCell="K29" sqref="K29:L29"/>
    </sheetView>
  </sheetViews>
  <sheetFormatPr baseColWidth="10" defaultColWidth="8.83203125" defaultRowHeight="14"/>
  <cols>
    <col min="1" max="1" width="2.5" style="121" customWidth="1"/>
    <col min="2" max="9" width="15.5" style="121" customWidth="1"/>
    <col min="10" max="10" width="24.33203125" style="121" customWidth="1"/>
    <col min="11" max="12" width="15.5" style="121" customWidth="1"/>
    <col min="13" max="13" width="27" style="121" customWidth="1"/>
    <col min="14" max="14" width="30.5" style="121" customWidth="1"/>
    <col min="15" max="15" width="28" style="121" customWidth="1"/>
    <col min="16" max="16" width="3.6640625" style="121" customWidth="1"/>
    <col min="17" max="16384" width="8.83203125" style="121"/>
  </cols>
  <sheetData>
    <row r="1" spans="2:12" ht="14.5" customHeight="1">
      <c r="B1" s="601" t="s">
        <v>371</v>
      </c>
      <c r="C1" s="601"/>
      <c r="D1" s="601"/>
      <c r="E1" s="601"/>
      <c r="F1" s="601"/>
      <c r="G1" s="601"/>
      <c r="H1" s="601"/>
      <c r="I1" s="601"/>
      <c r="J1" s="601"/>
      <c r="K1" s="601"/>
      <c r="L1" s="601"/>
    </row>
    <row r="2" spans="2:12" ht="60.75" customHeight="1">
      <c r="D2" s="122"/>
    </row>
    <row r="3" spans="2:12" ht="47.25" customHeight="1">
      <c r="B3" s="123" t="s">
        <v>50</v>
      </c>
      <c r="C3" s="123"/>
    </row>
    <row r="4" spans="2:12" ht="18" customHeight="1">
      <c r="B4" s="124" t="s">
        <v>214</v>
      </c>
      <c r="C4" s="125"/>
      <c r="D4" s="602" t="str">
        <f>'Dashboard Penilaian Maturitas'!F5</f>
        <v>[DUMMY]</v>
      </c>
      <c r="E4" s="604"/>
      <c r="F4" s="126"/>
      <c r="G4" s="126"/>
      <c r="H4" s="126"/>
      <c r="I4" s="126"/>
      <c r="J4" s="126"/>
      <c r="K4" s="126"/>
    </row>
    <row r="5" spans="2:12" ht="18" customHeight="1">
      <c r="B5" s="124" t="s">
        <v>213</v>
      </c>
      <c r="C5" s="125"/>
      <c r="D5" s="602" t="str">
        <f>'Dashboard Penilaian Maturitas'!F7</f>
        <v>Kesehatan</v>
      </c>
      <c r="E5" s="604"/>
      <c r="F5" s="126"/>
      <c r="G5" s="126"/>
      <c r="H5" s="127" t="s">
        <v>215</v>
      </c>
      <c r="I5" s="128"/>
      <c r="J5" s="602" t="str">
        <f>'Dashboard Penilaian Maturitas'!P7</f>
        <v>Rumah Sakit</v>
      </c>
      <c r="K5" s="604"/>
    </row>
    <row r="6" spans="2:12" ht="18" customHeight="1">
      <c r="B6" s="124" t="s">
        <v>18</v>
      </c>
      <c r="C6" s="128"/>
      <c r="D6" s="129"/>
      <c r="E6" s="130"/>
      <c r="F6" s="126"/>
      <c r="G6" s="126"/>
      <c r="H6" s="127" t="s">
        <v>22</v>
      </c>
      <c r="I6" s="128"/>
      <c r="J6" s="704"/>
      <c r="K6" s="705"/>
    </row>
    <row r="7" spans="2:12" ht="18" customHeight="1">
      <c r="B7" s="124" t="s">
        <v>34</v>
      </c>
      <c r="C7" s="131"/>
      <c r="D7" s="129"/>
      <c r="E7" s="130"/>
      <c r="F7" s="126"/>
      <c r="G7" s="126"/>
      <c r="H7" s="124" t="s">
        <v>20</v>
      </c>
      <c r="I7" s="128"/>
      <c r="J7" s="704"/>
      <c r="K7" s="705"/>
    </row>
    <row r="8" spans="2:12" ht="18" customHeight="1">
      <c r="B8" s="124" t="s">
        <v>20</v>
      </c>
      <c r="C8" s="131"/>
      <c r="D8" s="129"/>
      <c r="E8" s="130"/>
      <c r="F8" s="126"/>
      <c r="G8" s="126"/>
      <c r="H8" s="132" t="s">
        <v>23</v>
      </c>
      <c r="I8" s="133"/>
      <c r="J8" s="700"/>
      <c r="K8" s="701"/>
    </row>
    <row r="9" spans="2:12" ht="18" customHeight="1">
      <c r="B9" s="134" t="s">
        <v>21</v>
      </c>
      <c r="C9" s="135"/>
      <c r="D9" s="136"/>
      <c r="E9" s="137"/>
      <c r="F9" s="126"/>
      <c r="G9" s="126"/>
      <c r="H9" s="138"/>
      <c r="I9" s="139"/>
      <c r="J9" s="702"/>
      <c r="K9" s="703"/>
    </row>
    <row r="10" spans="2:12" ht="18" customHeight="1">
      <c r="B10" s="123"/>
      <c r="C10" s="123"/>
    </row>
    <row r="11" spans="2:12" ht="18" customHeight="1">
      <c r="B11" s="124" t="s">
        <v>58</v>
      </c>
      <c r="C11" s="131"/>
      <c r="D11" s="129" t="s">
        <v>336</v>
      </c>
      <c r="E11" s="141"/>
    </row>
    <row r="12" spans="2:12" ht="18" customHeight="1">
      <c r="B12" s="134" t="s">
        <v>56</v>
      </c>
      <c r="C12" s="135"/>
      <c r="D12" s="136" t="s">
        <v>338</v>
      </c>
      <c r="E12" s="143"/>
    </row>
    <row r="13" spans="2:12" ht="18" customHeight="1">
      <c r="B13" s="144"/>
      <c r="C13" s="144"/>
      <c r="D13" s="126"/>
    </row>
    <row r="14" spans="2:12" ht="15">
      <c r="B14" s="145" t="s">
        <v>56</v>
      </c>
      <c r="C14" s="145" t="s">
        <v>35</v>
      </c>
      <c r="D14" s="145" t="s">
        <v>36</v>
      </c>
      <c r="E14" s="145" t="s">
        <v>37</v>
      </c>
      <c r="F14" s="145" t="s">
        <v>38</v>
      </c>
      <c r="G14" s="145" t="s">
        <v>39</v>
      </c>
    </row>
    <row r="15" spans="2:12"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2" ht="30">
      <c r="B16" s="146" t="s">
        <v>32</v>
      </c>
      <c r="C16" s="151">
        <f>I29</f>
        <v>0</v>
      </c>
      <c r="D16" s="151">
        <f>I31</f>
        <v>0</v>
      </c>
      <c r="E16" s="151">
        <f>I33</f>
        <v>0</v>
      </c>
      <c r="F16" s="151">
        <f>I36</f>
        <v>0</v>
      </c>
      <c r="G16" s="151">
        <f>I39</f>
        <v>0</v>
      </c>
    </row>
    <row r="18" spans="2:15" ht="13" customHeight="1">
      <c r="B18" s="787" t="s">
        <v>40</v>
      </c>
      <c r="C18" s="787"/>
      <c r="D18" s="793" t="s">
        <v>41</v>
      </c>
      <c r="E18" s="793"/>
      <c r="F18" s="799" t="s">
        <v>42</v>
      </c>
      <c r="G18" s="799"/>
      <c r="H18" s="839" t="s">
        <v>43</v>
      </c>
      <c r="I18" s="839"/>
    </row>
    <row r="19" spans="2:15" ht="14.25" customHeight="1">
      <c r="B19" s="787"/>
      <c r="C19" s="787"/>
      <c r="D19" s="793"/>
      <c r="E19" s="793"/>
      <c r="F19" s="799"/>
      <c r="G19" s="799"/>
      <c r="H19" s="839"/>
      <c r="I19" s="839"/>
    </row>
    <row r="20" spans="2:15" ht="14.25" customHeight="1">
      <c r="B20" s="787"/>
      <c r="C20" s="787"/>
      <c r="D20" s="793"/>
      <c r="E20" s="793"/>
      <c r="F20" s="799"/>
      <c r="G20" s="799"/>
      <c r="H20" s="839"/>
      <c r="I20" s="839"/>
    </row>
    <row r="21" spans="2:15" ht="14.25" customHeight="1"/>
    <row r="22" spans="2:15" ht="14.25" customHeight="1"/>
    <row r="26" spans="2:15" ht="27" customHeight="1">
      <c r="B26" s="680" t="s">
        <v>59</v>
      </c>
      <c r="C26" s="680"/>
      <c r="D26" s="877" t="s">
        <v>229</v>
      </c>
      <c r="E26" s="877"/>
      <c r="F26" s="877"/>
      <c r="G26" s="877"/>
      <c r="H26" s="877"/>
      <c r="I26" s="877"/>
      <c r="J26" s="877"/>
      <c r="K26" s="877"/>
      <c r="L26" s="877"/>
      <c r="M26" s="877"/>
      <c r="N26" s="877"/>
      <c r="O26" s="877"/>
    </row>
    <row r="27" spans="2:15" s="360" customFormat="1" ht="39" customHeight="1">
      <c r="B27" s="785" t="s">
        <v>28</v>
      </c>
      <c r="C27" s="785"/>
      <c r="D27" s="663" t="s">
        <v>29</v>
      </c>
      <c r="E27" s="663"/>
      <c r="F27" s="663" t="s">
        <v>30</v>
      </c>
      <c r="G27" s="663"/>
      <c r="H27" s="148" t="s">
        <v>44</v>
      </c>
      <c r="I27" s="148" t="s">
        <v>45</v>
      </c>
      <c r="J27" s="148" t="s">
        <v>242</v>
      </c>
      <c r="K27" s="663" t="s">
        <v>61</v>
      </c>
      <c r="L27" s="663"/>
      <c r="M27" s="148" t="s">
        <v>52</v>
      </c>
      <c r="N27" s="148" t="s">
        <v>53</v>
      </c>
      <c r="O27" s="278" t="s">
        <v>350</v>
      </c>
    </row>
    <row r="28" spans="2:15" ht="53.5" customHeight="1">
      <c r="B28" s="683" t="s">
        <v>46</v>
      </c>
      <c r="C28" s="683"/>
      <c r="D28" s="683" t="s">
        <v>116</v>
      </c>
      <c r="E28" s="683"/>
      <c r="F28" s="679" t="s">
        <v>47</v>
      </c>
      <c r="G28" s="679"/>
      <c r="H28" s="340" t="s">
        <v>51</v>
      </c>
      <c r="I28" s="340" t="s">
        <v>48</v>
      </c>
      <c r="J28" s="340" t="s">
        <v>251</v>
      </c>
      <c r="K28" s="679" t="s">
        <v>117</v>
      </c>
      <c r="L28" s="679"/>
      <c r="M28" s="340" t="s">
        <v>118</v>
      </c>
      <c r="N28" s="340" t="s">
        <v>54</v>
      </c>
      <c r="O28" s="340" t="s">
        <v>369</v>
      </c>
    </row>
    <row r="29" spans="2:15" ht="74" customHeight="1">
      <c r="B29" s="805" t="s">
        <v>57</v>
      </c>
      <c r="C29" s="805"/>
      <c r="D29" s="691" t="s">
        <v>458</v>
      </c>
      <c r="E29" s="691"/>
      <c r="F29" s="898" t="s">
        <v>894</v>
      </c>
      <c r="G29" s="898"/>
      <c r="H29" s="373" t="s">
        <v>241</v>
      </c>
      <c r="I29" s="814">
        <f>COUNTIF(H29:H30,"Y")/COUNTA(H29:H30)</f>
        <v>0</v>
      </c>
      <c r="J29" s="896" t="str">
        <f>IF(I29&lt;=15%,"Not Achieved",IF(I29&lt;=50%,"Partially Achieved",IF(I29&lt;=85%,"Largely Achieved",IF(I29&lt;=100%,"Fully Achieved"))))</f>
        <v>Not Achieved</v>
      </c>
      <c r="K29" s="895" t="s">
        <v>901</v>
      </c>
      <c r="L29" s="895"/>
      <c r="M29" s="359"/>
      <c r="N29" s="688"/>
      <c r="O29" s="359"/>
    </row>
    <row r="30" spans="2:15" ht="66.5" customHeight="1">
      <c r="B30" s="805"/>
      <c r="C30" s="805"/>
      <c r="D30" s="691"/>
      <c r="E30" s="691"/>
      <c r="F30" s="895" t="s">
        <v>895</v>
      </c>
      <c r="G30" s="895"/>
      <c r="H30" s="373" t="s">
        <v>241</v>
      </c>
      <c r="I30" s="825"/>
      <c r="J30" s="897"/>
      <c r="K30" s="895" t="s">
        <v>902</v>
      </c>
      <c r="L30" s="895"/>
      <c r="M30" s="359"/>
      <c r="N30" s="690"/>
      <c r="O30" s="359"/>
    </row>
    <row r="31" spans="2:15" ht="65.5" customHeight="1">
      <c r="B31" s="805" t="s">
        <v>159</v>
      </c>
      <c r="C31" s="805"/>
      <c r="D31" s="691" t="s">
        <v>153</v>
      </c>
      <c r="E31" s="691"/>
      <c r="F31" s="895" t="s">
        <v>459</v>
      </c>
      <c r="G31" s="895"/>
      <c r="H31" s="149" t="s">
        <v>241</v>
      </c>
      <c r="I31" s="814">
        <f>COUNTIF(H31:H32,"Y")/COUNTA(H31:H32)</f>
        <v>0</v>
      </c>
      <c r="J31" s="896" t="str">
        <f>IF(I31&lt;=15%,"Not Achieved",IF(I31&lt;=50%,"Partially Achieved",IF(I31&lt;=85%,"Largely Achieved",IF(I31&lt;=100%,"Fully Achieved"))))</f>
        <v>Not Achieved</v>
      </c>
      <c r="K31" s="895" t="s">
        <v>891</v>
      </c>
      <c r="L31" s="895"/>
      <c r="M31" s="359"/>
      <c r="N31" s="688"/>
      <c r="O31" s="359"/>
    </row>
    <row r="32" spans="2:15" ht="72.5" customHeight="1">
      <c r="B32" s="805"/>
      <c r="C32" s="805"/>
      <c r="D32" s="691"/>
      <c r="E32" s="691"/>
      <c r="F32" s="895" t="s">
        <v>460</v>
      </c>
      <c r="G32" s="895"/>
      <c r="H32" s="149" t="s">
        <v>241</v>
      </c>
      <c r="I32" s="825"/>
      <c r="J32" s="897"/>
      <c r="K32" s="895" t="s">
        <v>892</v>
      </c>
      <c r="L32" s="895"/>
      <c r="M32" s="359"/>
      <c r="N32" s="690"/>
      <c r="O32" s="359"/>
    </row>
    <row r="33" spans="1:16" ht="60" customHeight="1">
      <c r="B33" s="881" t="s">
        <v>62</v>
      </c>
      <c r="C33" s="882"/>
      <c r="D33" s="903" t="s">
        <v>154</v>
      </c>
      <c r="E33" s="904"/>
      <c r="F33" s="895" t="s">
        <v>461</v>
      </c>
      <c r="G33" s="895"/>
      <c r="H33" s="149" t="s">
        <v>241</v>
      </c>
      <c r="I33" s="888">
        <f>COUNTIF(H33:H35,"Y")/COUNTA(H33:H35)</f>
        <v>0</v>
      </c>
      <c r="J33" s="909" t="str">
        <f>IF(I33&lt;=15%,"Not Achieved",IF(I33&lt;=50%,"Partially Achieved",IF(I33&lt;=85%,"Largely Achieved",IF(I33&lt;=100%,"Fully Achieved"))))</f>
        <v>Not Achieved</v>
      </c>
      <c r="K33" s="895" t="s">
        <v>816</v>
      </c>
      <c r="L33" s="895"/>
      <c r="M33" s="359"/>
      <c r="N33" s="892"/>
      <c r="O33" s="359"/>
    </row>
    <row r="34" spans="1:16" ht="65.5" customHeight="1">
      <c r="B34" s="901"/>
      <c r="C34" s="902"/>
      <c r="D34" s="905"/>
      <c r="E34" s="906"/>
      <c r="F34" s="895" t="s">
        <v>896</v>
      </c>
      <c r="G34" s="895"/>
      <c r="H34" s="149" t="s">
        <v>241</v>
      </c>
      <c r="I34" s="908"/>
      <c r="J34" s="910"/>
      <c r="K34" s="895" t="s">
        <v>817</v>
      </c>
      <c r="L34" s="895"/>
      <c r="M34" s="359"/>
      <c r="N34" s="893"/>
      <c r="O34" s="359"/>
    </row>
    <row r="35" spans="1:16" ht="68.5" customHeight="1">
      <c r="B35" s="883"/>
      <c r="C35" s="884"/>
      <c r="D35" s="886"/>
      <c r="E35" s="907"/>
      <c r="F35" s="895" t="s">
        <v>476</v>
      </c>
      <c r="G35" s="895"/>
      <c r="H35" s="149" t="s">
        <v>241</v>
      </c>
      <c r="I35" s="889"/>
      <c r="J35" s="911"/>
      <c r="K35" s="895" t="s">
        <v>893</v>
      </c>
      <c r="L35" s="895"/>
      <c r="M35" s="359"/>
      <c r="N35" s="894"/>
      <c r="O35" s="359"/>
    </row>
    <row r="36" spans="1:16" ht="147" customHeight="1">
      <c r="B36" s="821" t="s">
        <v>63</v>
      </c>
      <c r="C36" s="821"/>
      <c r="D36" s="673" t="s">
        <v>462</v>
      </c>
      <c r="E36" s="899"/>
      <c r="F36" s="895" t="s">
        <v>463</v>
      </c>
      <c r="G36" s="895"/>
      <c r="H36" s="149" t="s">
        <v>241</v>
      </c>
      <c r="I36" s="814">
        <f>COUNTIF(H36:H38,"Y")/COUNTA(H36:H38)</f>
        <v>0</v>
      </c>
      <c r="J36" s="896" t="str">
        <f>IF(I36&lt;=15%,"Not Achieved",IF(I36&lt;=50%,"Partially Achieved",IF(I36&lt;=85%,"Largely Achieved",IF(I36&lt;=100%,"Fully Achieved"))))</f>
        <v>Not Achieved</v>
      </c>
      <c r="K36" s="895" t="s">
        <v>818</v>
      </c>
      <c r="L36" s="895"/>
      <c r="M36" s="359"/>
      <c r="N36" s="688"/>
      <c r="O36" s="359"/>
    </row>
    <row r="37" spans="1:16" ht="79.5" customHeight="1">
      <c r="B37" s="821"/>
      <c r="C37" s="821"/>
      <c r="D37" s="673"/>
      <c r="E37" s="899"/>
      <c r="F37" s="895" t="s">
        <v>852</v>
      </c>
      <c r="G37" s="895"/>
      <c r="H37" s="149" t="s">
        <v>241</v>
      </c>
      <c r="I37" s="815"/>
      <c r="J37" s="897"/>
      <c r="K37" s="895" t="s">
        <v>819</v>
      </c>
      <c r="L37" s="895"/>
      <c r="M37" s="359"/>
      <c r="N37" s="689"/>
      <c r="O37" s="359"/>
    </row>
    <row r="38" spans="1:16" ht="66" customHeight="1">
      <c r="B38" s="821"/>
      <c r="C38" s="821"/>
      <c r="D38" s="672"/>
      <c r="E38" s="899"/>
      <c r="F38" s="895" t="s">
        <v>897</v>
      </c>
      <c r="G38" s="895"/>
      <c r="H38" s="149" t="s">
        <v>241</v>
      </c>
      <c r="I38" s="815"/>
      <c r="J38" s="900"/>
      <c r="K38" s="895" t="s">
        <v>820</v>
      </c>
      <c r="L38" s="895"/>
      <c r="M38" s="158"/>
      <c r="N38" s="690"/>
      <c r="O38" s="359"/>
    </row>
    <row r="39" spans="1:16" ht="66" customHeight="1">
      <c r="B39" s="805" t="s">
        <v>64</v>
      </c>
      <c r="C39" s="806"/>
      <c r="D39" s="691" t="s">
        <v>464</v>
      </c>
      <c r="E39" s="692"/>
      <c r="F39" s="895" t="s">
        <v>898</v>
      </c>
      <c r="G39" s="895"/>
      <c r="H39" s="366" t="s">
        <v>241</v>
      </c>
      <c r="I39" s="814">
        <f>COUNTIF(H39:H40,"Y")/COUNTA(H39:H40)</f>
        <v>0</v>
      </c>
      <c r="J39" s="896" t="str">
        <f>IF(I39&lt;=15%,"Not Achieved",IF(I39&lt;=50%,"Partially Achieved",IF(I39&lt;=85%,"Largely Achieved",IF(I39&lt;=100%,"Fully Achieved"))))</f>
        <v>Not Achieved</v>
      </c>
      <c r="K39" s="895" t="s">
        <v>900</v>
      </c>
      <c r="L39" s="895"/>
      <c r="M39" s="158"/>
      <c r="N39" s="688"/>
      <c r="O39" s="359"/>
    </row>
    <row r="40" spans="1:16" s="142" customFormat="1" ht="107.5" customHeight="1">
      <c r="B40" s="809"/>
      <c r="C40" s="810"/>
      <c r="D40" s="694"/>
      <c r="E40" s="695"/>
      <c r="F40" s="895" t="s">
        <v>899</v>
      </c>
      <c r="G40" s="895"/>
      <c r="H40" s="149" t="s">
        <v>241</v>
      </c>
      <c r="I40" s="825"/>
      <c r="J40" s="900"/>
      <c r="K40" s="895" t="s">
        <v>903</v>
      </c>
      <c r="L40" s="895"/>
      <c r="M40" s="359"/>
      <c r="N40" s="690"/>
      <c r="O40" s="359"/>
    </row>
    <row r="41" spans="1:16" s="159" customFormat="1" ht="19" customHeight="1">
      <c r="A41" s="618"/>
      <c r="B41" s="618"/>
      <c r="C41" s="618"/>
      <c r="D41" s="618"/>
      <c r="E41" s="618"/>
      <c r="F41" s="618"/>
      <c r="G41" s="618"/>
      <c r="H41" s="618"/>
      <c r="I41" s="618"/>
      <c r="J41" s="618"/>
      <c r="K41" s="618"/>
      <c r="L41" s="618"/>
      <c r="M41" s="618"/>
      <c r="N41" s="618"/>
      <c r="O41" s="618"/>
      <c r="P41" s="618"/>
    </row>
  </sheetData>
  <mergeCells count="71">
    <mergeCell ref="F39:G39"/>
    <mergeCell ref="F40:G40"/>
    <mergeCell ref="K40:L40"/>
    <mergeCell ref="K39:L39"/>
    <mergeCell ref="B33:C35"/>
    <mergeCell ref="D33:E35"/>
    <mergeCell ref="F35:G35"/>
    <mergeCell ref="I33:I35"/>
    <mergeCell ref="J33:J35"/>
    <mergeCell ref="K38:L38"/>
    <mergeCell ref="B31:C32"/>
    <mergeCell ref="F34:G34"/>
    <mergeCell ref="A41:P41"/>
    <mergeCell ref="N36:N38"/>
    <mergeCell ref="N39:N40"/>
    <mergeCell ref="B39:C40"/>
    <mergeCell ref="D39:E40"/>
    <mergeCell ref="B36:C38"/>
    <mergeCell ref="D36:E38"/>
    <mergeCell ref="F36:G36"/>
    <mergeCell ref="F37:G37"/>
    <mergeCell ref="J36:J38"/>
    <mergeCell ref="I39:I40"/>
    <mergeCell ref="J39:J40"/>
    <mergeCell ref="K36:L36"/>
    <mergeCell ref="K37:L37"/>
    <mergeCell ref="B1:L1"/>
    <mergeCell ref="B18:C20"/>
    <mergeCell ref="D18:E20"/>
    <mergeCell ref="F18:G20"/>
    <mergeCell ref="H18:I20"/>
    <mergeCell ref="D4:E4"/>
    <mergeCell ref="D5:E5"/>
    <mergeCell ref="J5:K5"/>
    <mergeCell ref="J6:K6"/>
    <mergeCell ref="J7:K7"/>
    <mergeCell ref="J8:K9"/>
    <mergeCell ref="B26:C26"/>
    <mergeCell ref="I29:I30"/>
    <mergeCell ref="B29:C30"/>
    <mergeCell ref="D29:E30"/>
    <mergeCell ref="B28:C28"/>
    <mergeCell ref="D28:E28"/>
    <mergeCell ref="F28:G28"/>
    <mergeCell ref="B27:C27"/>
    <mergeCell ref="D27:E27"/>
    <mergeCell ref="F27:G27"/>
    <mergeCell ref="F29:G29"/>
    <mergeCell ref="F30:G30"/>
    <mergeCell ref="D26:O26"/>
    <mergeCell ref="K27:L27"/>
    <mergeCell ref="K28:L28"/>
    <mergeCell ref="J29:J30"/>
    <mergeCell ref="N31:N32"/>
    <mergeCell ref="N29:N30"/>
    <mergeCell ref="D31:E32"/>
    <mergeCell ref="F31:G31"/>
    <mergeCell ref="F32:G32"/>
    <mergeCell ref="J31:J32"/>
    <mergeCell ref="I31:I32"/>
    <mergeCell ref="K29:L29"/>
    <mergeCell ref="K30:L30"/>
    <mergeCell ref="K31:L31"/>
    <mergeCell ref="K32:L32"/>
    <mergeCell ref="N33:N35"/>
    <mergeCell ref="I36:I38"/>
    <mergeCell ref="F38:G38"/>
    <mergeCell ref="F33:G33"/>
    <mergeCell ref="K33:L33"/>
    <mergeCell ref="K34:L34"/>
    <mergeCell ref="K35:L35"/>
  </mergeCells>
  <conditionalFormatting sqref="J29:J32 J39:J40">
    <cfRule type="cellIs" dxfId="93" priority="13" operator="equal">
      <formula>"Partially Achieved"</formula>
    </cfRule>
    <cfRule type="cellIs" dxfId="92" priority="14" operator="equal">
      <formula>"Largely Achieved"</formula>
    </cfRule>
    <cfRule type="cellIs" dxfId="91" priority="15" operator="equal">
      <formula>"Not Achieved"</formula>
    </cfRule>
    <cfRule type="cellIs" dxfId="90" priority="16" operator="equal">
      <formula>"Fully Achieved"</formula>
    </cfRule>
  </conditionalFormatting>
  <conditionalFormatting sqref="J33">
    <cfRule type="cellIs" dxfId="89" priority="9" operator="equal">
      <formula>"Partially Achieved"</formula>
    </cfRule>
    <cfRule type="cellIs" dxfId="88" priority="10" operator="equal">
      <formula>"Largely Achieved"</formula>
    </cfRule>
    <cfRule type="cellIs" dxfId="87" priority="11" operator="equal">
      <formula>"Not Achieved"</formula>
    </cfRule>
    <cfRule type="cellIs" dxfId="86" priority="12" operator="equal">
      <formula>"Fully Achieved"</formula>
    </cfRule>
  </conditionalFormatting>
  <conditionalFormatting sqref="J36">
    <cfRule type="cellIs" dxfId="85" priority="1" operator="equal">
      <formula>"Partially Achieved"</formula>
    </cfRule>
    <cfRule type="cellIs" dxfId="84" priority="2" operator="equal">
      <formula>"Largely Achieved"</formula>
    </cfRule>
    <cfRule type="cellIs" dxfId="83" priority="3" operator="equal">
      <formula>"Not Achieved"</formula>
    </cfRule>
    <cfRule type="cellIs" dxfId="82" priority="4" operator="equal">
      <formula>"Fully Achieved"</formula>
    </cfRule>
  </conditionalFormatting>
  <dataValidations count="1">
    <dataValidation type="list" allowBlank="1" showInputMessage="1" showErrorMessage="1" sqref="H29:H40" xr:uid="{88AD0E40-32B0-480D-B611-9E24A2BAE0D1}">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3B89F-C99A-46FD-B205-CE113D772740}">
  <sheetPr>
    <tabColor rgb="FFD2E115"/>
  </sheetPr>
  <dimension ref="B1:O41"/>
  <sheetViews>
    <sheetView view="pageBreakPreview" topLeftCell="B28" zoomScale="75" zoomScaleNormal="80" zoomScaleSheetLayoutView="75" zoomScalePageLayoutView="30" workbookViewId="0">
      <selection activeCell="K30" sqref="K30:L30"/>
    </sheetView>
  </sheetViews>
  <sheetFormatPr baseColWidth="10" defaultColWidth="8.83203125" defaultRowHeight="14"/>
  <cols>
    <col min="1" max="1" width="2.5" style="121" customWidth="1"/>
    <col min="2" max="9" width="15.5" style="121" customWidth="1"/>
    <col min="10" max="10" width="24.33203125" style="121" customWidth="1"/>
    <col min="11" max="12" width="15.5" style="121" customWidth="1"/>
    <col min="13" max="13" width="27.5" style="121" customWidth="1"/>
    <col min="14" max="14" width="30.5" style="121" customWidth="1"/>
    <col min="15" max="15" width="25.1640625" style="121" customWidth="1"/>
    <col min="16" max="16" width="3.1640625" style="121" customWidth="1"/>
    <col min="17" max="16384" width="8.83203125" style="121"/>
  </cols>
  <sheetData>
    <row r="1" spans="2:12" ht="14.5" customHeight="1">
      <c r="B1" s="601" t="s">
        <v>371</v>
      </c>
      <c r="C1" s="601"/>
      <c r="D1" s="601"/>
      <c r="E1" s="601"/>
      <c r="F1" s="601"/>
      <c r="G1" s="601"/>
      <c r="H1" s="601"/>
      <c r="I1" s="601"/>
      <c r="J1" s="601"/>
      <c r="K1" s="601"/>
      <c r="L1" s="601"/>
    </row>
    <row r="2" spans="2:12" ht="60.75" customHeight="1">
      <c r="D2" s="122"/>
    </row>
    <row r="3" spans="2:12" ht="47.25" customHeight="1">
      <c r="B3" s="123" t="s">
        <v>50</v>
      </c>
      <c r="C3" s="123"/>
    </row>
    <row r="4" spans="2:12" ht="18" customHeight="1">
      <c r="B4" s="124" t="s">
        <v>214</v>
      </c>
      <c r="C4" s="125"/>
      <c r="D4" s="914" t="str">
        <f>'Dashboard Penilaian Maturitas'!F5</f>
        <v>[DUMMY]</v>
      </c>
      <c r="E4" s="914"/>
      <c r="F4" s="126"/>
      <c r="G4" s="126"/>
      <c r="H4" s="126"/>
      <c r="I4" s="126"/>
      <c r="J4" s="126"/>
      <c r="K4" s="126"/>
    </row>
    <row r="5" spans="2:12" ht="18" customHeight="1">
      <c r="B5" s="124" t="s">
        <v>213</v>
      </c>
      <c r="C5" s="125"/>
      <c r="D5" s="914" t="str">
        <f>'Dashboard Penilaian Maturitas'!F7</f>
        <v>Kesehatan</v>
      </c>
      <c r="E5" s="914"/>
      <c r="F5" s="126"/>
      <c r="G5" s="126"/>
      <c r="H5" s="127" t="s">
        <v>215</v>
      </c>
      <c r="I5" s="128"/>
      <c r="J5" s="602" t="str">
        <f>'Dashboard Penilaian Maturitas'!P7</f>
        <v>Rumah Sakit</v>
      </c>
      <c r="K5" s="914"/>
    </row>
    <row r="6" spans="2:12" ht="18" customHeight="1">
      <c r="B6" s="124" t="s">
        <v>18</v>
      </c>
      <c r="C6" s="128"/>
      <c r="D6" s="129"/>
      <c r="E6" s="130"/>
      <c r="F6" s="126"/>
      <c r="G6" s="126"/>
      <c r="H6" s="127" t="s">
        <v>22</v>
      </c>
      <c r="I6" s="128"/>
      <c r="J6" s="704"/>
      <c r="K6" s="856"/>
    </row>
    <row r="7" spans="2:12" ht="18" customHeight="1">
      <c r="B7" s="124" t="s">
        <v>34</v>
      </c>
      <c r="C7" s="131"/>
      <c r="D7" s="129"/>
      <c r="E7" s="130"/>
      <c r="F7" s="126"/>
      <c r="G7" s="126"/>
      <c r="H7" s="124" t="s">
        <v>20</v>
      </c>
      <c r="I7" s="128"/>
      <c r="J7" s="704"/>
      <c r="K7" s="856"/>
    </row>
    <row r="8" spans="2:12" ht="18" customHeight="1">
      <c r="B8" s="124" t="s">
        <v>20</v>
      </c>
      <c r="C8" s="131"/>
      <c r="D8" s="129"/>
      <c r="E8" s="130"/>
      <c r="F8" s="126"/>
      <c r="G8" s="126"/>
      <c r="H8" s="132" t="s">
        <v>23</v>
      </c>
      <c r="I8" s="133"/>
      <c r="J8" s="700"/>
      <c r="K8" s="915"/>
    </row>
    <row r="9" spans="2:12" ht="18" customHeight="1">
      <c r="B9" s="134" t="s">
        <v>21</v>
      </c>
      <c r="C9" s="135"/>
      <c r="D9" s="136"/>
      <c r="E9" s="137"/>
      <c r="F9" s="126"/>
      <c r="G9" s="126"/>
      <c r="H9" s="138"/>
      <c r="I9" s="139"/>
      <c r="J9" s="704"/>
      <c r="K9" s="856"/>
    </row>
    <row r="10" spans="2:12" s="153" customFormat="1" ht="18" customHeight="1">
      <c r="B10" s="154"/>
      <c r="C10" s="154"/>
    </row>
    <row r="11" spans="2:12" s="153" customFormat="1" ht="18" customHeight="1">
      <c r="B11" s="124" t="s">
        <v>58</v>
      </c>
      <c r="C11" s="131"/>
      <c r="D11" s="155" t="s">
        <v>336</v>
      </c>
      <c r="E11" s="156"/>
      <c r="F11" s="156"/>
      <c r="G11" s="157"/>
    </row>
    <row r="12" spans="2:12" ht="18" customHeight="1">
      <c r="B12" s="134" t="s">
        <v>56</v>
      </c>
      <c r="C12" s="135"/>
      <c r="D12" s="136" t="s">
        <v>339</v>
      </c>
      <c r="E12" s="142"/>
      <c r="F12" s="142"/>
      <c r="G12" s="143"/>
    </row>
    <row r="13" spans="2:12" ht="18" customHeight="1">
      <c r="B13" s="144"/>
      <c r="C13" s="144"/>
      <c r="D13" s="126"/>
    </row>
    <row r="14" spans="2:12" ht="15">
      <c r="B14" s="145" t="s">
        <v>56</v>
      </c>
      <c r="C14" s="145" t="s">
        <v>35</v>
      </c>
      <c r="D14" s="145" t="s">
        <v>36</v>
      </c>
      <c r="E14" s="145" t="s">
        <v>37</v>
      </c>
      <c r="F14" s="145" t="s">
        <v>38</v>
      </c>
      <c r="G14" s="145" t="s">
        <v>39</v>
      </c>
    </row>
    <row r="15" spans="2:12"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2" ht="30">
      <c r="B16" s="146" t="s">
        <v>32</v>
      </c>
      <c r="C16" s="151">
        <f>I29</f>
        <v>0</v>
      </c>
      <c r="D16" s="151">
        <f>I32</f>
        <v>0</v>
      </c>
      <c r="E16" s="151">
        <f>I34</f>
        <v>0</v>
      </c>
      <c r="F16" s="151">
        <f>I38</f>
        <v>0</v>
      </c>
      <c r="G16" s="151">
        <f>I40</f>
        <v>0</v>
      </c>
    </row>
    <row r="18" spans="2:15" ht="13" customHeight="1">
      <c r="B18" s="787" t="s">
        <v>40</v>
      </c>
      <c r="C18" s="787"/>
      <c r="D18" s="793" t="s">
        <v>41</v>
      </c>
      <c r="E18" s="793"/>
      <c r="F18" s="799" t="s">
        <v>42</v>
      </c>
      <c r="G18" s="799"/>
      <c r="H18" s="839" t="s">
        <v>43</v>
      </c>
      <c r="I18" s="839"/>
    </row>
    <row r="19" spans="2:15" ht="14.25" customHeight="1">
      <c r="B19" s="787"/>
      <c r="C19" s="787"/>
      <c r="D19" s="793"/>
      <c r="E19" s="793"/>
      <c r="F19" s="799"/>
      <c r="G19" s="799"/>
      <c r="H19" s="839"/>
      <c r="I19" s="839"/>
    </row>
    <row r="20" spans="2:15" ht="14.25" customHeight="1">
      <c r="B20" s="787"/>
      <c r="C20" s="787"/>
      <c r="D20" s="793"/>
      <c r="E20" s="793"/>
      <c r="F20" s="799"/>
      <c r="G20" s="799"/>
      <c r="H20" s="839"/>
      <c r="I20" s="839"/>
    </row>
    <row r="21" spans="2:15" ht="14.25" customHeight="1"/>
    <row r="22" spans="2:15" ht="14.25" customHeight="1"/>
    <row r="26" spans="2:15" ht="27" customHeight="1">
      <c r="B26" s="680" t="s">
        <v>59</v>
      </c>
      <c r="C26" s="680"/>
      <c r="D26" s="877" t="s">
        <v>228</v>
      </c>
      <c r="E26" s="877"/>
      <c r="F26" s="877"/>
      <c r="G26" s="877"/>
      <c r="H26" s="877"/>
      <c r="I26" s="877"/>
      <c r="J26" s="877"/>
      <c r="K26" s="877"/>
      <c r="L26" s="877"/>
      <c r="M26" s="877"/>
      <c r="N26" s="877"/>
      <c r="O26" s="877"/>
    </row>
    <row r="27" spans="2:15" s="360" customFormat="1" ht="39" customHeight="1">
      <c r="B27" s="785" t="s">
        <v>28</v>
      </c>
      <c r="C27" s="785"/>
      <c r="D27" s="663" t="s">
        <v>29</v>
      </c>
      <c r="E27" s="663"/>
      <c r="F27" s="663" t="s">
        <v>30</v>
      </c>
      <c r="G27" s="663"/>
      <c r="H27" s="148" t="s">
        <v>44</v>
      </c>
      <c r="I27" s="148" t="s">
        <v>45</v>
      </c>
      <c r="J27" s="148" t="s">
        <v>242</v>
      </c>
      <c r="K27" s="663" t="s">
        <v>61</v>
      </c>
      <c r="L27" s="663"/>
      <c r="M27" s="148" t="s">
        <v>52</v>
      </c>
      <c r="N27" s="148" t="s">
        <v>53</v>
      </c>
      <c r="O27" s="278" t="s">
        <v>350</v>
      </c>
    </row>
    <row r="28" spans="2:15" ht="53.5" customHeight="1">
      <c r="B28" s="683" t="s">
        <v>46</v>
      </c>
      <c r="C28" s="683"/>
      <c r="D28" s="683" t="s">
        <v>116</v>
      </c>
      <c r="E28" s="683"/>
      <c r="F28" s="679" t="s">
        <v>47</v>
      </c>
      <c r="G28" s="679"/>
      <c r="H28" s="340" t="s">
        <v>51</v>
      </c>
      <c r="I28" s="340" t="s">
        <v>48</v>
      </c>
      <c r="J28" s="340" t="s">
        <v>251</v>
      </c>
      <c r="K28" s="679" t="s">
        <v>117</v>
      </c>
      <c r="L28" s="679"/>
      <c r="M28" s="340" t="s">
        <v>118</v>
      </c>
      <c r="N28" s="340" t="s">
        <v>54</v>
      </c>
      <c r="O28" s="340" t="s">
        <v>369</v>
      </c>
    </row>
    <row r="29" spans="2:15" ht="86.25" customHeight="1">
      <c r="B29" s="805" t="s">
        <v>57</v>
      </c>
      <c r="C29" s="805"/>
      <c r="D29" s="691" t="s">
        <v>449</v>
      </c>
      <c r="E29" s="691"/>
      <c r="F29" s="857" t="s">
        <v>450</v>
      </c>
      <c r="G29" s="875"/>
      <c r="H29" s="373" t="s">
        <v>241</v>
      </c>
      <c r="I29" s="814">
        <f>COUNTIF(H29:H31,"Y")/COUNTA(H29:H31)</f>
        <v>0</v>
      </c>
      <c r="J29" s="896" t="str">
        <f>IF(I29&lt;=15%,"Not Achieved",IF(I29&lt;=50%,"Partially Achieved",IF(I29&lt;=85%,"Largely Achieved",IF(I29&lt;=100%,"Fully Achieved"))))</f>
        <v>Not Achieved</v>
      </c>
      <c r="K29" s="895" t="s">
        <v>901</v>
      </c>
      <c r="L29" s="895"/>
      <c r="M29" s="359"/>
      <c r="N29" s="713"/>
      <c r="O29" s="359"/>
    </row>
    <row r="30" spans="2:15" ht="62.5" customHeight="1">
      <c r="B30" s="805"/>
      <c r="C30" s="805"/>
      <c r="D30" s="691"/>
      <c r="E30" s="691"/>
      <c r="F30" s="857" t="s">
        <v>853</v>
      </c>
      <c r="G30" s="875"/>
      <c r="H30" s="373" t="s">
        <v>241</v>
      </c>
      <c r="I30" s="814"/>
      <c r="J30" s="896"/>
      <c r="K30" s="895" t="s">
        <v>904</v>
      </c>
      <c r="L30" s="895"/>
      <c r="M30" s="359"/>
      <c r="N30" s="713"/>
      <c r="O30" s="359"/>
    </row>
    <row r="31" spans="2:15" ht="65.5" customHeight="1">
      <c r="B31" s="805"/>
      <c r="C31" s="805"/>
      <c r="D31" s="691"/>
      <c r="E31" s="691"/>
      <c r="F31" s="857" t="s">
        <v>854</v>
      </c>
      <c r="G31" s="875"/>
      <c r="H31" s="373" t="s">
        <v>241</v>
      </c>
      <c r="I31" s="814"/>
      <c r="J31" s="896"/>
      <c r="K31" s="895" t="s">
        <v>905</v>
      </c>
      <c r="L31" s="895"/>
      <c r="M31" s="359"/>
      <c r="N31" s="713"/>
      <c r="O31" s="359"/>
    </row>
    <row r="32" spans="2:15" ht="89.25" customHeight="1">
      <c r="B32" s="805" t="s">
        <v>159</v>
      </c>
      <c r="C32" s="805"/>
      <c r="D32" s="691" t="s">
        <v>451</v>
      </c>
      <c r="E32" s="691"/>
      <c r="F32" s="857" t="s">
        <v>475</v>
      </c>
      <c r="G32" s="875"/>
      <c r="H32" s="149" t="s">
        <v>241</v>
      </c>
      <c r="I32" s="814">
        <f>COUNTIF(H32:H33,"Y")/COUNTA(H32:H33)</f>
        <v>0</v>
      </c>
      <c r="J32" s="896" t="str">
        <f>IF(I32&lt;=15%,"Not Achieved",IF(I32&lt;=50%,"Partially Achieved",IF(I32&lt;=85%,"Largely Achieved",IF(I32&lt;=100%,"Fully Achieved"))))</f>
        <v>Not Achieved</v>
      </c>
      <c r="K32" s="912" t="s">
        <v>906</v>
      </c>
      <c r="L32" s="912"/>
      <c r="M32" s="359"/>
      <c r="N32" s="713"/>
      <c r="O32" s="359"/>
    </row>
    <row r="33" spans="2:15" ht="89.25" customHeight="1">
      <c r="B33" s="805"/>
      <c r="C33" s="805"/>
      <c r="D33" s="691"/>
      <c r="E33" s="691"/>
      <c r="F33" s="857" t="s">
        <v>474</v>
      </c>
      <c r="G33" s="875"/>
      <c r="H33" s="149" t="s">
        <v>241</v>
      </c>
      <c r="I33" s="814"/>
      <c r="J33" s="896"/>
      <c r="K33" s="895" t="s">
        <v>907</v>
      </c>
      <c r="L33" s="895"/>
      <c r="M33" s="359"/>
      <c r="N33" s="713"/>
      <c r="O33" s="359"/>
    </row>
    <row r="34" spans="2:15" ht="89.25" customHeight="1">
      <c r="B34" s="881" t="s">
        <v>62</v>
      </c>
      <c r="C34" s="882"/>
      <c r="D34" s="903" t="s">
        <v>452</v>
      </c>
      <c r="E34" s="885"/>
      <c r="F34" s="857" t="s">
        <v>855</v>
      </c>
      <c r="G34" s="875"/>
      <c r="H34" s="338" t="s">
        <v>241</v>
      </c>
      <c r="I34" s="888">
        <f>COUNTIF(H34:H37,"Y")/COUNTA(H34:H37)</f>
        <v>0</v>
      </c>
      <c r="J34" s="909" t="str">
        <f>IF(I34&lt;=15%,"Not Achieved",IF(I34&lt;=50%,"Partially Achieved",IF(I34&lt;=85%,"Largely Achieved",IF(I34&lt;=100%,"Fully Achieved"))))</f>
        <v>Not Achieved</v>
      </c>
      <c r="K34" s="895" t="s">
        <v>821</v>
      </c>
      <c r="L34" s="895"/>
      <c r="M34" s="359"/>
      <c r="N34" s="713"/>
      <c r="O34" s="359"/>
    </row>
    <row r="35" spans="2:15" ht="89.25" customHeight="1">
      <c r="B35" s="901"/>
      <c r="C35" s="902"/>
      <c r="D35" s="905"/>
      <c r="E35" s="913"/>
      <c r="F35" s="857" t="s">
        <v>453</v>
      </c>
      <c r="G35" s="875"/>
      <c r="H35" s="338" t="s">
        <v>241</v>
      </c>
      <c r="I35" s="908"/>
      <c r="J35" s="910"/>
      <c r="K35" s="912" t="s">
        <v>908</v>
      </c>
      <c r="L35" s="912"/>
      <c r="M35" s="359"/>
      <c r="N35" s="713"/>
      <c r="O35" s="359"/>
    </row>
    <row r="36" spans="2:15" ht="89.25" customHeight="1">
      <c r="B36" s="901"/>
      <c r="C36" s="902"/>
      <c r="D36" s="905"/>
      <c r="E36" s="913"/>
      <c r="F36" s="857" t="s">
        <v>454</v>
      </c>
      <c r="G36" s="875"/>
      <c r="H36" s="149" t="s">
        <v>241</v>
      </c>
      <c r="I36" s="908"/>
      <c r="J36" s="910"/>
      <c r="K36" s="851" t="s">
        <v>822</v>
      </c>
      <c r="L36" s="851"/>
      <c r="M36" s="359"/>
      <c r="N36" s="713"/>
      <c r="O36" s="359"/>
    </row>
    <row r="37" spans="2:15" ht="89.25" customHeight="1">
      <c r="B37" s="901"/>
      <c r="C37" s="902"/>
      <c r="D37" s="905"/>
      <c r="E37" s="913"/>
      <c r="F37" s="857" t="s">
        <v>856</v>
      </c>
      <c r="G37" s="875"/>
      <c r="H37" s="365" t="s">
        <v>241</v>
      </c>
      <c r="I37" s="908"/>
      <c r="J37" s="910"/>
      <c r="K37" s="851" t="s">
        <v>823</v>
      </c>
      <c r="L37" s="851"/>
      <c r="M37" s="359"/>
      <c r="N37" s="713"/>
      <c r="O37" s="359"/>
    </row>
    <row r="38" spans="2:15" ht="100" customHeight="1">
      <c r="B38" s="821" t="s">
        <v>63</v>
      </c>
      <c r="C38" s="821"/>
      <c r="D38" s="673" t="s">
        <v>176</v>
      </c>
      <c r="E38" s="673"/>
      <c r="F38" s="857" t="s">
        <v>857</v>
      </c>
      <c r="G38" s="875"/>
      <c r="H38" s="365" t="s">
        <v>241</v>
      </c>
      <c r="I38" s="814">
        <f>COUNTIF(H38:H39,"Y")/COUNTA(F38:G39)</f>
        <v>0</v>
      </c>
      <c r="J38" s="896" t="str">
        <f>IF(I38&lt;=15%,"Not Achieved",IF(I38&lt;=50%,"Partially Achieved",IF(I38&lt;=85%,"Largely Achieved",IF(I38&lt;=100%,"Fully Achieved"))))</f>
        <v>Not Achieved</v>
      </c>
      <c r="K38" s="895" t="s">
        <v>909</v>
      </c>
      <c r="L38" s="895"/>
      <c r="M38" s="359"/>
      <c r="N38" s="713"/>
      <c r="O38" s="359"/>
    </row>
    <row r="39" spans="2:15" ht="140.5" customHeight="1">
      <c r="B39" s="821"/>
      <c r="C39" s="821"/>
      <c r="D39" s="673"/>
      <c r="E39" s="673"/>
      <c r="F39" s="857" t="s">
        <v>455</v>
      </c>
      <c r="G39" s="875"/>
      <c r="H39" s="149" t="s">
        <v>241</v>
      </c>
      <c r="I39" s="814"/>
      <c r="J39" s="896"/>
      <c r="K39" s="895" t="s">
        <v>824</v>
      </c>
      <c r="L39" s="895"/>
      <c r="M39" s="359"/>
      <c r="N39" s="713"/>
      <c r="O39" s="359"/>
    </row>
    <row r="40" spans="2:15" ht="97.5" customHeight="1">
      <c r="B40" s="805" t="s">
        <v>64</v>
      </c>
      <c r="C40" s="805"/>
      <c r="D40" s="691" t="s">
        <v>456</v>
      </c>
      <c r="E40" s="691"/>
      <c r="F40" s="857" t="s">
        <v>457</v>
      </c>
      <c r="G40" s="875"/>
      <c r="H40" s="149" t="s">
        <v>241</v>
      </c>
      <c r="I40" s="814">
        <f>COUNTIF(H40:H41,"Y")/COUNTA(H40:H41)</f>
        <v>0</v>
      </c>
      <c r="J40" s="896" t="str">
        <f>IF(I40&lt;=15%,"Not Achieved",IF(I40&lt;=50%,"Partially Achieved",IF(I40&lt;=85%,"Largely Achieved",IF(I40&lt;=100%,"Fully Achieved"))))</f>
        <v>Not Achieved</v>
      </c>
      <c r="K40" s="895" t="s">
        <v>825</v>
      </c>
      <c r="L40" s="895"/>
      <c r="M40" s="359"/>
      <c r="N40" s="345"/>
      <c r="O40" s="359"/>
    </row>
    <row r="41" spans="2:15" ht="97.5" customHeight="1">
      <c r="B41" s="805"/>
      <c r="C41" s="805"/>
      <c r="D41" s="691"/>
      <c r="E41" s="691"/>
      <c r="F41" s="857" t="s">
        <v>178</v>
      </c>
      <c r="G41" s="875"/>
      <c r="H41" s="365" t="s">
        <v>241</v>
      </c>
      <c r="I41" s="814"/>
      <c r="J41" s="896"/>
      <c r="K41" s="895" t="s">
        <v>826</v>
      </c>
      <c r="L41" s="895"/>
      <c r="M41" s="359"/>
      <c r="N41" s="345"/>
      <c r="O41" s="359"/>
    </row>
  </sheetData>
  <mergeCells count="71">
    <mergeCell ref="I29:I31"/>
    <mergeCell ref="B28:C28"/>
    <mergeCell ref="D28:E28"/>
    <mergeCell ref="F28:G28"/>
    <mergeCell ref="B29:C31"/>
    <mergeCell ref="D29:E31"/>
    <mergeCell ref="F29:G29"/>
    <mergeCell ref="F30:G30"/>
    <mergeCell ref="F31:G31"/>
    <mergeCell ref="B26:C26"/>
    <mergeCell ref="D26:O26"/>
    <mergeCell ref="B27:C27"/>
    <mergeCell ref="D27:E27"/>
    <mergeCell ref="F27:G27"/>
    <mergeCell ref="K27:L27"/>
    <mergeCell ref="B1:L1"/>
    <mergeCell ref="B18:C20"/>
    <mergeCell ref="D18:E20"/>
    <mergeCell ref="F18:G20"/>
    <mergeCell ref="H18:I20"/>
    <mergeCell ref="D4:E4"/>
    <mergeCell ref="D5:E5"/>
    <mergeCell ref="J5:K5"/>
    <mergeCell ref="J6:K6"/>
    <mergeCell ref="J7:K7"/>
    <mergeCell ref="J8:K9"/>
    <mergeCell ref="B40:C41"/>
    <mergeCell ref="D40:E41"/>
    <mergeCell ref="I38:I39"/>
    <mergeCell ref="I40:I41"/>
    <mergeCell ref="F34:G34"/>
    <mergeCell ref="B38:C39"/>
    <mergeCell ref="D38:E39"/>
    <mergeCell ref="F39:G39"/>
    <mergeCell ref="F35:G35"/>
    <mergeCell ref="B34:C37"/>
    <mergeCell ref="F36:G36"/>
    <mergeCell ref="D34:E37"/>
    <mergeCell ref="F37:G37"/>
    <mergeCell ref="B32:C33"/>
    <mergeCell ref="D32:E33"/>
    <mergeCell ref="F32:G32"/>
    <mergeCell ref="F33:G33"/>
    <mergeCell ref="I32:I33"/>
    <mergeCell ref="J40:J41"/>
    <mergeCell ref="F40:G40"/>
    <mergeCell ref="F41:G41"/>
    <mergeCell ref="I34:I37"/>
    <mergeCell ref="J34:J37"/>
    <mergeCell ref="F38:G38"/>
    <mergeCell ref="N34:N37"/>
    <mergeCell ref="N29:N31"/>
    <mergeCell ref="N38:N39"/>
    <mergeCell ref="N32:N33"/>
    <mergeCell ref="J29:J31"/>
    <mergeCell ref="J32:J33"/>
    <mergeCell ref="K36:L36"/>
    <mergeCell ref="J38:J39"/>
    <mergeCell ref="K35:L35"/>
    <mergeCell ref="K34:L34"/>
    <mergeCell ref="K33:L33"/>
    <mergeCell ref="K32:L32"/>
    <mergeCell ref="K31:L31"/>
    <mergeCell ref="K30:L30"/>
    <mergeCell ref="K29:L29"/>
    <mergeCell ref="K28:L28"/>
    <mergeCell ref="K38:L38"/>
    <mergeCell ref="K37:L37"/>
    <mergeCell ref="K40:L40"/>
    <mergeCell ref="K41:L41"/>
    <mergeCell ref="K39:L39"/>
  </mergeCells>
  <conditionalFormatting sqref="J29 J40:J41">
    <cfRule type="cellIs" dxfId="81" priority="17" operator="equal">
      <formula>"Partially Achieved"</formula>
    </cfRule>
    <cfRule type="cellIs" dxfId="80" priority="18" operator="equal">
      <formula>"Largely Achieved"</formula>
    </cfRule>
    <cfRule type="cellIs" dxfId="79" priority="19" operator="equal">
      <formula>"Not Achieved"</formula>
    </cfRule>
    <cfRule type="cellIs" dxfId="78" priority="20" operator="equal">
      <formula>"Fully Achieved"</formula>
    </cfRule>
  </conditionalFormatting>
  <conditionalFormatting sqref="J32">
    <cfRule type="cellIs" dxfId="77" priority="13" operator="equal">
      <formula>"Partially Achieved"</formula>
    </cfRule>
    <cfRule type="cellIs" dxfId="76" priority="14" operator="equal">
      <formula>"Largely Achieved"</formula>
    </cfRule>
    <cfRule type="cellIs" dxfId="75" priority="15" operator="equal">
      <formula>"Not Achieved"</formula>
    </cfRule>
    <cfRule type="cellIs" dxfId="74" priority="16" operator="equal">
      <formula>"Fully Achieved"</formula>
    </cfRule>
  </conditionalFormatting>
  <conditionalFormatting sqref="J38">
    <cfRule type="cellIs" dxfId="73" priority="9" operator="equal">
      <formula>"Partially Achieved"</formula>
    </cfRule>
    <cfRule type="cellIs" dxfId="72" priority="10" operator="equal">
      <formula>"Largely Achieved"</formula>
    </cfRule>
    <cfRule type="cellIs" dxfId="71" priority="11" operator="equal">
      <formula>"Not Achieved"</formula>
    </cfRule>
    <cfRule type="cellIs" dxfId="70" priority="12" operator="equal">
      <formula>"Fully Achieved"</formula>
    </cfRule>
  </conditionalFormatting>
  <conditionalFormatting sqref="J34">
    <cfRule type="cellIs" dxfId="69" priority="5" operator="equal">
      <formula>"Partially Achieved"</formula>
    </cfRule>
    <cfRule type="cellIs" dxfId="68" priority="6" operator="equal">
      <formula>"Largely Achieved"</formula>
    </cfRule>
    <cfRule type="cellIs" dxfId="67" priority="7" operator="equal">
      <formula>"Not Achieved"</formula>
    </cfRule>
    <cfRule type="cellIs" dxfId="66" priority="8" operator="equal">
      <formula>"Fully Achieved"</formula>
    </cfRule>
  </conditionalFormatting>
  <dataValidations count="1">
    <dataValidation type="list" allowBlank="1" showInputMessage="1" showErrorMessage="1" sqref="H29:H41" xr:uid="{FD069D43-3BD3-4601-AAED-60010DF54FC9}">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9015D-7AA3-4F46-8DD3-4A7EC9F6A049}">
  <sheetPr codeName="Sheet17">
    <tabColor rgb="FFD2E115"/>
  </sheetPr>
  <dimension ref="B1:O41"/>
  <sheetViews>
    <sheetView view="pageBreakPreview" topLeftCell="E40" zoomScale="75" zoomScaleNormal="80" zoomScaleSheetLayoutView="75" zoomScalePageLayoutView="30" workbookViewId="0">
      <selection activeCell="F41" sqref="F41:G41"/>
    </sheetView>
  </sheetViews>
  <sheetFormatPr baseColWidth="10" defaultColWidth="8.83203125" defaultRowHeight="14"/>
  <cols>
    <col min="1" max="1" width="2.5" style="121" customWidth="1"/>
    <col min="2" max="9" width="15.5" style="121" customWidth="1"/>
    <col min="10" max="10" width="24.33203125" style="121" customWidth="1"/>
    <col min="11" max="12" width="15.5" style="121" customWidth="1"/>
    <col min="13" max="13" width="27.6640625" style="121" customWidth="1"/>
    <col min="14" max="14" width="30.5" style="121" customWidth="1"/>
    <col min="15" max="15" width="28.6640625" style="121" customWidth="1"/>
    <col min="16" max="16" width="3.33203125" style="121" customWidth="1"/>
    <col min="17" max="16384" width="8.83203125" style="121"/>
  </cols>
  <sheetData>
    <row r="1" spans="2:12" ht="14.5" customHeight="1">
      <c r="B1" s="601" t="s">
        <v>371</v>
      </c>
      <c r="C1" s="601"/>
      <c r="D1" s="601"/>
      <c r="E1" s="601"/>
      <c r="F1" s="601"/>
      <c r="G1" s="601"/>
      <c r="H1" s="601"/>
      <c r="I1" s="601"/>
      <c r="J1" s="601"/>
      <c r="K1" s="601"/>
      <c r="L1" s="601"/>
    </row>
    <row r="2" spans="2:12" ht="60.75" customHeight="1">
      <c r="D2" s="122"/>
    </row>
    <row r="3" spans="2:12" ht="47.25" customHeight="1">
      <c r="B3" s="123" t="s">
        <v>50</v>
      </c>
      <c r="C3" s="123"/>
    </row>
    <row r="4" spans="2:12" ht="18" customHeight="1">
      <c r="B4" s="124" t="s">
        <v>214</v>
      </c>
      <c r="C4" s="125"/>
      <c r="D4" s="602" t="str">
        <f>'Dashboard Penilaian Maturitas'!F5</f>
        <v>[DUMMY]</v>
      </c>
      <c r="E4" s="604"/>
      <c r="F4" s="126"/>
      <c r="G4" s="126"/>
      <c r="H4" s="126"/>
      <c r="I4" s="126"/>
      <c r="J4" s="126"/>
      <c r="K4" s="126"/>
    </row>
    <row r="5" spans="2:12" ht="18" customHeight="1">
      <c r="B5" s="124" t="s">
        <v>213</v>
      </c>
      <c r="C5" s="125"/>
      <c r="D5" s="602" t="str">
        <f>'Dashboard Penilaian Maturitas'!F7</f>
        <v>Kesehatan</v>
      </c>
      <c r="E5" s="604"/>
      <c r="F5" s="126"/>
      <c r="G5" s="126"/>
      <c r="H5" s="127" t="s">
        <v>215</v>
      </c>
      <c r="I5" s="128"/>
      <c r="J5" s="602" t="str">
        <f>'Dashboard Penilaian Maturitas'!P7</f>
        <v>Rumah Sakit</v>
      </c>
      <c r="K5" s="604"/>
    </row>
    <row r="6" spans="2:12" ht="18" customHeight="1">
      <c r="B6" s="124" t="s">
        <v>18</v>
      </c>
      <c r="C6" s="128"/>
      <c r="D6" s="129"/>
      <c r="E6" s="130"/>
      <c r="F6" s="126"/>
      <c r="G6" s="126"/>
      <c r="H6" s="127" t="s">
        <v>22</v>
      </c>
      <c r="I6" s="128"/>
      <c r="J6" s="704"/>
      <c r="K6" s="705"/>
    </row>
    <row r="7" spans="2:12" ht="18" customHeight="1">
      <c r="B7" s="124" t="s">
        <v>34</v>
      </c>
      <c r="C7" s="131"/>
      <c r="D7" s="129"/>
      <c r="E7" s="130"/>
      <c r="F7" s="126"/>
      <c r="G7" s="126"/>
      <c r="H7" s="124" t="s">
        <v>20</v>
      </c>
      <c r="I7" s="128"/>
      <c r="J7" s="704"/>
      <c r="K7" s="705"/>
    </row>
    <row r="8" spans="2:12" ht="18" customHeight="1">
      <c r="B8" s="124" t="s">
        <v>20</v>
      </c>
      <c r="C8" s="131"/>
      <c r="D8" s="129"/>
      <c r="E8" s="130"/>
      <c r="F8" s="126"/>
      <c r="G8" s="126"/>
      <c r="H8" s="132" t="s">
        <v>23</v>
      </c>
      <c r="I8" s="133"/>
      <c r="J8" s="700"/>
      <c r="K8" s="701"/>
    </row>
    <row r="9" spans="2:12" ht="18" customHeight="1">
      <c r="B9" s="134" t="s">
        <v>21</v>
      </c>
      <c r="C9" s="135"/>
      <c r="D9" s="136"/>
      <c r="E9" s="137"/>
      <c r="F9" s="126"/>
      <c r="G9" s="126"/>
      <c r="H9" s="138"/>
      <c r="I9" s="139"/>
      <c r="J9" s="702"/>
      <c r="K9" s="703"/>
    </row>
    <row r="10" spans="2:12" ht="18" customHeight="1">
      <c r="B10" s="123"/>
      <c r="C10" s="123"/>
    </row>
    <row r="11" spans="2:12" ht="18" customHeight="1">
      <c r="B11" s="124" t="s">
        <v>58</v>
      </c>
      <c r="C11" s="131"/>
      <c r="D11" s="129" t="s">
        <v>336</v>
      </c>
      <c r="E11" s="140"/>
      <c r="F11" s="140"/>
      <c r="G11" s="141"/>
    </row>
    <row r="12" spans="2:12" ht="18" customHeight="1">
      <c r="B12" s="134" t="s">
        <v>56</v>
      </c>
      <c r="C12" s="135"/>
      <c r="D12" s="136" t="s">
        <v>340</v>
      </c>
      <c r="E12" s="142"/>
      <c r="F12" s="142"/>
      <c r="G12" s="143"/>
    </row>
    <row r="13" spans="2:12" ht="18" customHeight="1">
      <c r="B13" s="144"/>
      <c r="C13" s="144"/>
      <c r="D13" s="126"/>
    </row>
    <row r="14" spans="2:12" ht="15">
      <c r="B14" s="145" t="s">
        <v>56</v>
      </c>
      <c r="C14" s="145" t="s">
        <v>35</v>
      </c>
      <c r="D14" s="145" t="s">
        <v>36</v>
      </c>
      <c r="E14" s="145" t="s">
        <v>37</v>
      </c>
      <c r="F14" s="145" t="s">
        <v>38</v>
      </c>
      <c r="G14" s="145" t="s">
        <v>39</v>
      </c>
    </row>
    <row r="15" spans="2:12"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2" ht="30">
      <c r="B16" s="146" t="s">
        <v>32</v>
      </c>
      <c r="C16" s="151">
        <f>I29</f>
        <v>0</v>
      </c>
      <c r="D16" s="151">
        <f>I31</f>
        <v>0</v>
      </c>
      <c r="E16" s="151">
        <f>I34</f>
        <v>0</v>
      </c>
      <c r="F16" s="151">
        <f>I37</f>
        <v>0</v>
      </c>
      <c r="G16" s="151">
        <f>I40</f>
        <v>0</v>
      </c>
    </row>
    <row r="18" spans="2:15" ht="13" customHeight="1">
      <c r="B18" s="787" t="s">
        <v>40</v>
      </c>
      <c r="C18" s="788"/>
      <c r="D18" s="793" t="s">
        <v>41</v>
      </c>
      <c r="E18" s="794"/>
      <c r="F18" s="799" t="s">
        <v>42</v>
      </c>
      <c r="G18" s="800"/>
      <c r="H18" s="839" t="s">
        <v>43</v>
      </c>
      <c r="I18" s="840"/>
    </row>
    <row r="19" spans="2:15" ht="14.25" customHeight="1">
      <c r="B19" s="789"/>
      <c r="C19" s="790"/>
      <c r="D19" s="795"/>
      <c r="E19" s="796"/>
      <c r="F19" s="801"/>
      <c r="G19" s="802"/>
      <c r="H19" s="841"/>
      <c r="I19" s="842"/>
    </row>
    <row r="20" spans="2:15" ht="14.25" customHeight="1">
      <c r="B20" s="791"/>
      <c r="C20" s="792"/>
      <c r="D20" s="797"/>
      <c r="E20" s="798"/>
      <c r="F20" s="803"/>
      <c r="G20" s="804"/>
      <c r="H20" s="843"/>
      <c r="I20" s="844"/>
    </row>
    <row r="21" spans="2:15" ht="14.25" customHeight="1"/>
    <row r="22" spans="2:15" ht="14.25" customHeight="1"/>
    <row r="26" spans="2:15" ht="27" customHeight="1">
      <c r="B26" s="680" t="s">
        <v>59</v>
      </c>
      <c r="C26" s="732"/>
      <c r="D26" s="877" t="s">
        <v>354</v>
      </c>
      <c r="E26" s="877"/>
      <c r="F26" s="877"/>
      <c r="G26" s="877"/>
      <c r="H26" s="877"/>
      <c r="I26" s="877"/>
      <c r="J26" s="877"/>
      <c r="K26" s="877"/>
      <c r="L26" s="877"/>
      <c r="M26" s="877"/>
      <c r="N26" s="877"/>
      <c r="O26" s="877"/>
    </row>
    <row r="27" spans="2:15" s="360" customFormat="1" ht="39" customHeight="1">
      <c r="B27" s="785" t="s">
        <v>28</v>
      </c>
      <c r="C27" s="786"/>
      <c r="D27" s="663" t="s">
        <v>29</v>
      </c>
      <c r="E27" s="731"/>
      <c r="F27" s="663" t="s">
        <v>30</v>
      </c>
      <c r="G27" s="731"/>
      <c r="H27" s="148" t="s">
        <v>44</v>
      </c>
      <c r="I27" s="148" t="s">
        <v>45</v>
      </c>
      <c r="J27" s="148" t="s">
        <v>242</v>
      </c>
      <c r="K27" s="663" t="s">
        <v>61</v>
      </c>
      <c r="L27" s="731"/>
      <c r="M27" s="148" t="s">
        <v>52</v>
      </c>
      <c r="N27" s="148" t="s">
        <v>53</v>
      </c>
      <c r="O27" s="278" t="s">
        <v>350</v>
      </c>
    </row>
    <row r="28" spans="2:15" ht="53.5" customHeight="1">
      <c r="B28" s="683" t="s">
        <v>46</v>
      </c>
      <c r="C28" s="725"/>
      <c r="D28" s="683" t="s">
        <v>116</v>
      </c>
      <c r="E28" s="725"/>
      <c r="F28" s="679" t="s">
        <v>47</v>
      </c>
      <c r="G28" s="679"/>
      <c r="H28" s="340" t="s">
        <v>51</v>
      </c>
      <c r="I28" s="340" t="s">
        <v>48</v>
      </c>
      <c r="J28" s="340" t="s">
        <v>251</v>
      </c>
      <c r="K28" s="679" t="s">
        <v>117</v>
      </c>
      <c r="L28" s="679"/>
      <c r="M28" s="340" t="s">
        <v>118</v>
      </c>
      <c r="N28" s="340" t="s">
        <v>54</v>
      </c>
      <c r="O28" s="340" t="s">
        <v>369</v>
      </c>
    </row>
    <row r="29" spans="2:15" ht="53" customHeight="1">
      <c r="B29" s="805" t="s">
        <v>57</v>
      </c>
      <c r="C29" s="806"/>
      <c r="D29" s="691" t="s">
        <v>414</v>
      </c>
      <c r="E29" s="693"/>
      <c r="F29" s="857" t="s">
        <v>858</v>
      </c>
      <c r="G29" s="858"/>
      <c r="H29" s="373" t="s">
        <v>241</v>
      </c>
      <c r="I29" s="822">
        <f>COUNTIF(H29:H30,"Y")/COUNTA(F29:G30)</f>
        <v>0</v>
      </c>
      <c r="J29" s="896" t="str">
        <f>IF(I29&lt;=15%,"Not Achieved",IF(I29&lt;=50%,"Partially Achieved",IF(I29&lt;=85%,"Largely Achieved",IF(I29&lt;=100%,"Fully Achieved"))))</f>
        <v>Not Achieved</v>
      </c>
      <c r="K29" s="895" t="s">
        <v>901</v>
      </c>
      <c r="L29" s="895"/>
      <c r="M29" s="359"/>
      <c r="N29" s="713"/>
      <c r="O29" s="359"/>
    </row>
    <row r="30" spans="2:15" ht="47.5" customHeight="1">
      <c r="B30" s="809"/>
      <c r="C30" s="810"/>
      <c r="D30" s="694"/>
      <c r="E30" s="696"/>
      <c r="F30" s="857" t="s">
        <v>859</v>
      </c>
      <c r="G30" s="858"/>
      <c r="H30" s="373" t="s">
        <v>241</v>
      </c>
      <c r="I30" s="824"/>
      <c r="J30" s="897"/>
      <c r="K30" s="895" t="s">
        <v>913</v>
      </c>
      <c r="L30" s="895"/>
      <c r="M30" s="359"/>
      <c r="N30" s="715"/>
      <c r="O30" s="359"/>
    </row>
    <row r="31" spans="2:15" ht="89.25" customHeight="1">
      <c r="B31" s="805" t="s">
        <v>159</v>
      </c>
      <c r="C31" s="806"/>
      <c r="D31" s="691" t="s">
        <v>166</v>
      </c>
      <c r="E31" s="693"/>
      <c r="F31" s="857" t="s">
        <v>860</v>
      </c>
      <c r="G31" s="858"/>
      <c r="H31" s="149" t="s">
        <v>241</v>
      </c>
      <c r="I31" s="814">
        <f>COUNTIF(H31:H33,"Y")/COUNTA(F31:G33)</f>
        <v>0</v>
      </c>
      <c r="J31" s="896" t="str">
        <f>IF(I31&lt;=15%,"Not Achieved",IF(I31&lt;=50%,"Partially Achieved",IF(I31&lt;=85%,"Largely Achieved",IF(I31&lt;=100%,"Fully Achieved"))))</f>
        <v>Not Achieved</v>
      </c>
      <c r="K31" s="895" t="s">
        <v>914</v>
      </c>
      <c r="L31" s="895"/>
      <c r="M31" s="359"/>
      <c r="N31" s="713"/>
      <c r="O31" s="359"/>
    </row>
    <row r="32" spans="2:15" ht="89.25" customHeight="1">
      <c r="B32" s="807"/>
      <c r="C32" s="808"/>
      <c r="D32" s="755"/>
      <c r="E32" s="756"/>
      <c r="F32" s="857" t="s">
        <v>424</v>
      </c>
      <c r="G32" s="858"/>
      <c r="H32" s="271" t="s">
        <v>241</v>
      </c>
      <c r="I32" s="815"/>
      <c r="J32" s="897"/>
      <c r="K32" s="895" t="s">
        <v>827</v>
      </c>
      <c r="L32" s="895"/>
      <c r="M32" s="270"/>
      <c r="N32" s="714"/>
      <c r="O32" s="270"/>
    </row>
    <row r="33" spans="2:15" ht="89.25" customHeight="1">
      <c r="B33" s="807"/>
      <c r="C33" s="808"/>
      <c r="D33" s="755"/>
      <c r="E33" s="756"/>
      <c r="F33" s="857" t="s">
        <v>425</v>
      </c>
      <c r="G33" s="858"/>
      <c r="H33" s="149" t="s">
        <v>241</v>
      </c>
      <c r="I33" s="815"/>
      <c r="J33" s="897"/>
      <c r="K33" s="895" t="s">
        <v>828</v>
      </c>
      <c r="L33" s="895"/>
      <c r="M33" s="359"/>
      <c r="N33" s="715"/>
      <c r="O33" s="359"/>
    </row>
    <row r="34" spans="2:15" ht="89.25" customHeight="1">
      <c r="B34" s="805" t="s">
        <v>62</v>
      </c>
      <c r="C34" s="806"/>
      <c r="D34" s="691" t="s">
        <v>430</v>
      </c>
      <c r="E34" s="693"/>
      <c r="F34" s="857" t="s">
        <v>426</v>
      </c>
      <c r="G34" s="858"/>
      <c r="H34" s="149" t="s">
        <v>241</v>
      </c>
      <c r="I34" s="814">
        <f>COUNTIF(H34:H36,"Y")/COUNTA(F34:G36)</f>
        <v>0</v>
      </c>
      <c r="J34" s="896" t="str">
        <f>IF(I34&lt;=15%,"Not Achieved",IF(I34&lt;=50%,"Partially Achieved",IF(I34&lt;=85%,"Largely Achieved",IF(I35&lt;=100%,"Fully Achieved"))))</f>
        <v>Not Achieved</v>
      </c>
      <c r="K34" s="895" t="s">
        <v>915</v>
      </c>
      <c r="L34" s="895"/>
      <c r="M34" s="359"/>
      <c r="N34" s="713"/>
      <c r="O34" s="359"/>
    </row>
    <row r="35" spans="2:15" ht="89.25" customHeight="1">
      <c r="B35" s="807"/>
      <c r="C35" s="808"/>
      <c r="D35" s="755"/>
      <c r="E35" s="756"/>
      <c r="F35" s="857" t="s">
        <v>427</v>
      </c>
      <c r="G35" s="858"/>
      <c r="H35" s="149" t="s">
        <v>241</v>
      </c>
      <c r="I35" s="815"/>
      <c r="J35" s="897"/>
      <c r="K35" s="895" t="s">
        <v>829</v>
      </c>
      <c r="L35" s="895"/>
      <c r="M35" s="359"/>
      <c r="N35" s="714"/>
      <c r="O35" s="359"/>
    </row>
    <row r="36" spans="2:15" ht="89.25" customHeight="1">
      <c r="B36" s="807"/>
      <c r="C36" s="808"/>
      <c r="D36" s="755"/>
      <c r="E36" s="756"/>
      <c r="F36" s="857" t="s">
        <v>861</v>
      </c>
      <c r="G36" s="858"/>
      <c r="H36" s="149" t="s">
        <v>241</v>
      </c>
      <c r="I36" s="815"/>
      <c r="J36" s="900"/>
      <c r="K36" s="851" t="s">
        <v>910</v>
      </c>
      <c r="L36" s="851"/>
      <c r="M36" s="359"/>
      <c r="N36" s="715"/>
      <c r="O36" s="359"/>
    </row>
    <row r="37" spans="2:15" ht="161.5" customHeight="1">
      <c r="B37" s="821" t="s">
        <v>63</v>
      </c>
      <c r="C37" s="821"/>
      <c r="D37" s="673" t="s">
        <v>167</v>
      </c>
      <c r="E37" s="672"/>
      <c r="F37" s="857" t="s">
        <v>862</v>
      </c>
      <c r="G37" s="858"/>
      <c r="H37" s="149" t="s">
        <v>241</v>
      </c>
      <c r="I37" s="814">
        <f>COUNTIF(H37:H39,"Y")/COUNTA(F37:G39)</f>
        <v>0</v>
      </c>
      <c r="J37" s="896" t="str">
        <f>IF(I37&lt;=15%,"Not Achieved",IF(I37&lt;=50%,"Partially Achieved",IF(I37&lt;=85%,"Largely Achieved",IF(I37&lt;=100%,"Fully Achieved"))))</f>
        <v>Not Achieved</v>
      </c>
      <c r="K37" s="851" t="s">
        <v>911</v>
      </c>
      <c r="L37" s="851"/>
      <c r="M37" s="359"/>
      <c r="N37" s="713"/>
      <c r="O37" s="359"/>
    </row>
    <row r="38" spans="2:15" ht="140.5" customHeight="1">
      <c r="B38" s="821"/>
      <c r="C38" s="821"/>
      <c r="D38" s="673"/>
      <c r="E38" s="672"/>
      <c r="F38" s="857" t="s">
        <v>429</v>
      </c>
      <c r="G38" s="858"/>
      <c r="H38" s="271" t="s">
        <v>241</v>
      </c>
      <c r="I38" s="815"/>
      <c r="J38" s="897"/>
      <c r="K38" s="851" t="s">
        <v>830</v>
      </c>
      <c r="L38" s="851"/>
      <c r="M38" s="270"/>
      <c r="N38" s="714"/>
      <c r="O38" s="270"/>
    </row>
    <row r="39" spans="2:15" ht="140.5" customHeight="1">
      <c r="B39" s="821"/>
      <c r="C39" s="821"/>
      <c r="D39" s="673"/>
      <c r="E39" s="672"/>
      <c r="F39" s="857" t="s">
        <v>428</v>
      </c>
      <c r="G39" s="858"/>
      <c r="H39" s="149" t="s">
        <v>241</v>
      </c>
      <c r="I39" s="815"/>
      <c r="J39" s="897"/>
      <c r="K39" s="851" t="s">
        <v>831</v>
      </c>
      <c r="L39" s="851"/>
      <c r="M39" s="359"/>
      <c r="N39" s="715"/>
      <c r="O39" s="359"/>
    </row>
    <row r="40" spans="2:15" ht="117.5" customHeight="1">
      <c r="B40" s="821" t="s">
        <v>64</v>
      </c>
      <c r="C40" s="821"/>
      <c r="D40" s="673" t="s">
        <v>169</v>
      </c>
      <c r="E40" s="673"/>
      <c r="F40" s="857" t="s">
        <v>863</v>
      </c>
      <c r="G40" s="858"/>
      <c r="H40" s="149" t="s">
        <v>241</v>
      </c>
      <c r="I40" s="826">
        <f>COUNTIF(H40:H41,"Y")/COUNTA(F40:G41)</f>
        <v>0</v>
      </c>
      <c r="J40" s="916" t="str">
        <f>IF(I40&lt;=15%,"Not Achieved",IF(I40&lt;=50%,"Partially Achieved",IF(I40&lt;=85%,"Largely Achieved",IF(I40&lt;=100%,"Fully Achieved"))))</f>
        <v>Not Achieved</v>
      </c>
      <c r="K40" s="895" t="s">
        <v>912</v>
      </c>
      <c r="L40" s="895"/>
      <c r="M40" s="359"/>
      <c r="N40" s="713"/>
      <c r="O40" s="359"/>
    </row>
    <row r="41" spans="2:15" ht="97.5" customHeight="1">
      <c r="B41" s="821"/>
      <c r="C41" s="821"/>
      <c r="D41" s="673"/>
      <c r="E41" s="673"/>
      <c r="F41" s="857" t="s">
        <v>864</v>
      </c>
      <c r="G41" s="858"/>
      <c r="H41" s="149" t="s">
        <v>241</v>
      </c>
      <c r="I41" s="826"/>
      <c r="J41" s="916"/>
      <c r="K41" s="895" t="s">
        <v>832</v>
      </c>
      <c r="L41" s="895"/>
      <c r="M41" s="359"/>
      <c r="N41" s="714"/>
      <c r="O41" s="359"/>
    </row>
  </sheetData>
  <mergeCells count="72">
    <mergeCell ref="B26:C26"/>
    <mergeCell ref="B1:L1"/>
    <mergeCell ref="B18:C20"/>
    <mergeCell ref="D18:E20"/>
    <mergeCell ref="F18:G20"/>
    <mergeCell ref="H18:I20"/>
    <mergeCell ref="D26:O26"/>
    <mergeCell ref="D4:E4"/>
    <mergeCell ref="D5:E5"/>
    <mergeCell ref="J5:K5"/>
    <mergeCell ref="J6:K6"/>
    <mergeCell ref="J7:K7"/>
    <mergeCell ref="J8:K9"/>
    <mergeCell ref="B27:C27"/>
    <mergeCell ref="D27:E27"/>
    <mergeCell ref="F27:G27"/>
    <mergeCell ref="B28:C28"/>
    <mergeCell ref="D28:E28"/>
    <mergeCell ref="F28:G28"/>
    <mergeCell ref="B31:C33"/>
    <mergeCell ref="D31:E33"/>
    <mergeCell ref="F31:G31"/>
    <mergeCell ref="F32:G32"/>
    <mergeCell ref="B29:C30"/>
    <mergeCell ref="D29:E30"/>
    <mergeCell ref="F29:G29"/>
    <mergeCell ref="F30:G30"/>
    <mergeCell ref="B40:C41"/>
    <mergeCell ref="D40:E41"/>
    <mergeCell ref="F40:G40"/>
    <mergeCell ref="I34:I36"/>
    <mergeCell ref="F35:G35"/>
    <mergeCell ref="F39:G39"/>
    <mergeCell ref="I40:I41"/>
    <mergeCell ref="F41:G41"/>
    <mergeCell ref="B37:C39"/>
    <mergeCell ref="D37:E39"/>
    <mergeCell ref="F37:G37"/>
    <mergeCell ref="I37:I39"/>
    <mergeCell ref="B34:C36"/>
    <mergeCell ref="D34:E36"/>
    <mergeCell ref="F34:G34"/>
    <mergeCell ref="F36:G36"/>
    <mergeCell ref="F38:G38"/>
    <mergeCell ref="K38:L38"/>
    <mergeCell ref="N37:N39"/>
    <mergeCell ref="N40:N41"/>
    <mergeCell ref="J29:J30"/>
    <mergeCell ref="J37:J39"/>
    <mergeCell ref="K36:L36"/>
    <mergeCell ref="K37:L37"/>
    <mergeCell ref="K39:L39"/>
    <mergeCell ref="K31:L31"/>
    <mergeCell ref="I29:I30"/>
    <mergeCell ref="I31:I33"/>
    <mergeCell ref="F33:G33"/>
    <mergeCell ref="N29:N30"/>
    <mergeCell ref="N31:N33"/>
    <mergeCell ref="N34:N36"/>
    <mergeCell ref="K27:L27"/>
    <mergeCell ref="K28:L28"/>
    <mergeCell ref="K34:L34"/>
    <mergeCell ref="K35:L35"/>
    <mergeCell ref="K29:L29"/>
    <mergeCell ref="K30:L30"/>
    <mergeCell ref="K32:L32"/>
    <mergeCell ref="K33:L33"/>
    <mergeCell ref="J31:J33"/>
    <mergeCell ref="J40:J41"/>
    <mergeCell ref="J34:J36"/>
    <mergeCell ref="K41:L41"/>
    <mergeCell ref="K40:L40"/>
  </mergeCells>
  <conditionalFormatting sqref="J29:J30">
    <cfRule type="cellIs" dxfId="65" priority="29" operator="equal">
      <formula>"Partially Achieved"</formula>
    </cfRule>
    <cfRule type="cellIs" dxfId="64" priority="30" operator="equal">
      <formula>"Largely Achieved"</formula>
    </cfRule>
    <cfRule type="cellIs" dxfId="63" priority="31" operator="equal">
      <formula>"Not Achieved"</formula>
    </cfRule>
    <cfRule type="cellIs" dxfId="62" priority="32" operator="equal">
      <formula>"Fully Achieved"</formula>
    </cfRule>
  </conditionalFormatting>
  <conditionalFormatting sqref="J31 J33">
    <cfRule type="cellIs" dxfId="61" priority="25" operator="equal">
      <formula>"Partially Achieved"</formula>
    </cfRule>
    <cfRule type="cellIs" dxfId="60" priority="26" operator="equal">
      <formula>"Largely Achieved"</formula>
    </cfRule>
    <cfRule type="cellIs" dxfId="59" priority="27" operator="equal">
      <formula>"Not Achieved"</formula>
    </cfRule>
    <cfRule type="cellIs" dxfId="58" priority="28" operator="equal">
      <formula>"Fully Achieved"</formula>
    </cfRule>
  </conditionalFormatting>
  <conditionalFormatting sqref="J37 J39">
    <cfRule type="cellIs" dxfId="57" priority="21" operator="equal">
      <formula>"Partially Achieved"</formula>
    </cfRule>
    <cfRule type="cellIs" dxfId="56" priority="22" operator="equal">
      <formula>"Largely Achieved"</formula>
    </cfRule>
    <cfRule type="cellIs" dxfId="55" priority="23" operator="equal">
      <formula>"Not Achieved"</formula>
    </cfRule>
    <cfRule type="cellIs" dxfId="54" priority="24" operator="equal">
      <formula>"Fully Achieved"</formula>
    </cfRule>
  </conditionalFormatting>
  <conditionalFormatting sqref="J40">
    <cfRule type="cellIs" dxfId="53" priority="17" operator="equal">
      <formula>"Partially Achieved"</formula>
    </cfRule>
    <cfRule type="cellIs" dxfId="52" priority="18" operator="equal">
      <formula>"Largely Achieved"</formula>
    </cfRule>
    <cfRule type="cellIs" dxfId="51" priority="19" operator="equal">
      <formula>"Not Achieved"</formula>
    </cfRule>
    <cfRule type="cellIs" dxfId="50" priority="20" operator="equal">
      <formula>"Fully Achieved"</formula>
    </cfRule>
  </conditionalFormatting>
  <conditionalFormatting sqref="J34">
    <cfRule type="cellIs" dxfId="49" priority="13" operator="equal">
      <formula>"Partially Achieved"</formula>
    </cfRule>
    <cfRule type="cellIs" dxfId="48" priority="14" operator="equal">
      <formula>"Largely Achieved"</formula>
    </cfRule>
    <cfRule type="cellIs" dxfId="47" priority="15" operator="equal">
      <formula>"Not Achieved"</formula>
    </cfRule>
    <cfRule type="cellIs" dxfId="46" priority="16" operator="equal">
      <formula>"Fully Achieved"</formula>
    </cfRule>
  </conditionalFormatting>
  <conditionalFormatting sqref="J32">
    <cfRule type="cellIs" dxfId="45" priority="9" operator="equal">
      <formula>"Partially Achieved"</formula>
    </cfRule>
    <cfRule type="cellIs" dxfId="44" priority="10" operator="equal">
      <formula>"Largely Achieved"</formula>
    </cfRule>
    <cfRule type="cellIs" dxfId="43" priority="11" operator="equal">
      <formula>"Not Achieved"</formula>
    </cfRule>
    <cfRule type="cellIs" dxfId="42" priority="12" operator="equal">
      <formula>"Fully Achieved"</formula>
    </cfRule>
  </conditionalFormatting>
  <conditionalFormatting sqref="J38">
    <cfRule type="cellIs" dxfId="41" priority="1" operator="equal">
      <formula>"Partially Achieved"</formula>
    </cfRule>
    <cfRule type="cellIs" dxfId="40" priority="2" operator="equal">
      <formula>"Largely Achieved"</formula>
    </cfRule>
    <cfRule type="cellIs" dxfId="39" priority="3" operator="equal">
      <formula>"Not Achieved"</formula>
    </cfRule>
    <cfRule type="cellIs" dxfId="38" priority="4" operator="equal">
      <formula>"Fully Achieved"</formula>
    </cfRule>
  </conditionalFormatting>
  <dataValidations count="1">
    <dataValidation type="list" allowBlank="1" showInputMessage="1" showErrorMessage="1" sqref="H29:H41" xr:uid="{56A05444-39B3-4F72-94BC-F6F03148A0F6}">
      <formula1>"Y, T"</formula1>
    </dataValidation>
  </dataValidations>
  <pageMargins left="0.25" right="0.25" top="0.75" bottom="0.75" header="0.3" footer="0.3"/>
  <pageSetup paperSize="9" scale="53" orientation="landscape"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8A97A-D904-4227-BB9C-A7ECF0E9869E}">
  <sheetPr codeName="Sheet18">
    <tabColor rgb="FFD2E115"/>
  </sheetPr>
  <dimension ref="B1:O43"/>
  <sheetViews>
    <sheetView zoomScale="55" zoomScaleNormal="55" zoomScaleSheetLayoutView="69" zoomScalePageLayoutView="30" workbookViewId="0">
      <selection activeCell="K46" sqref="K46"/>
    </sheetView>
  </sheetViews>
  <sheetFormatPr baseColWidth="10" defaultColWidth="8.83203125" defaultRowHeight="14"/>
  <cols>
    <col min="1" max="1" width="2.5" style="121" customWidth="1"/>
    <col min="2" max="9" width="15.5" style="121" customWidth="1"/>
    <col min="10" max="10" width="24.33203125" style="121" customWidth="1"/>
    <col min="11" max="12" width="15.5" style="121" customWidth="1"/>
    <col min="13" max="14" width="26.6640625" style="121" customWidth="1"/>
    <col min="15" max="15" width="25.1640625" style="121" customWidth="1"/>
    <col min="16" max="16" width="3.33203125" style="121" customWidth="1"/>
    <col min="17" max="16384" width="8.83203125" style="121"/>
  </cols>
  <sheetData>
    <row r="1" spans="2:12" ht="14.5" customHeight="1">
      <c r="B1" s="601" t="s">
        <v>371</v>
      </c>
      <c r="C1" s="601"/>
      <c r="D1" s="601"/>
      <c r="E1" s="601"/>
      <c r="F1" s="601"/>
      <c r="G1" s="601"/>
      <c r="H1" s="601"/>
      <c r="I1" s="601"/>
      <c r="J1" s="601"/>
      <c r="K1" s="601"/>
      <c r="L1" s="601"/>
    </row>
    <row r="2" spans="2:12" ht="60.75" customHeight="1">
      <c r="D2" s="122"/>
    </row>
    <row r="3" spans="2:12" ht="47.25" customHeight="1">
      <c r="B3" s="123" t="s">
        <v>50</v>
      </c>
      <c r="C3" s="123"/>
    </row>
    <row r="4" spans="2:12" ht="18" customHeight="1">
      <c r="B4" s="124" t="s">
        <v>214</v>
      </c>
      <c r="C4" s="125"/>
      <c r="D4" s="602" t="str">
        <f>'Dashboard Penilaian Maturitas'!F5</f>
        <v>[DUMMY]</v>
      </c>
      <c r="E4" s="604"/>
      <c r="F4" s="126"/>
      <c r="G4" s="126"/>
      <c r="H4" s="126"/>
      <c r="I4" s="126"/>
      <c r="J4" s="126"/>
      <c r="K4" s="126"/>
    </row>
    <row r="5" spans="2:12" ht="18" customHeight="1">
      <c r="B5" s="124" t="s">
        <v>213</v>
      </c>
      <c r="C5" s="125"/>
      <c r="D5" s="602" t="str">
        <f>'Dashboard Penilaian Maturitas'!F7</f>
        <v>Kesehatan</v>
      </c>
      <c r="E5" s="604"/>
      <c r="F5" s="126"/>
      <c r="G5" s="126"/>
      <c r="H5" s="127" t="s">
        <v>215</v>
      </c>
      <c r="I5" s="128"/>
      <c r="J5" s="602" t="str">
        <f>'Dashboard Penilaian Maturitas'!P7</f>
        <v>Rumah Sakit</v>
      </c>
      <c r="K5" s="604"/>
    </row>
    <row r="6" spans="2:12" ht="18" customHeight="1">
      <c r="B6" s="124" t="s">
        <v>18</v>
      </c>
      <c r="C6" s="128"/>
      <c r="D6" s="129"/>
      <c r="E6" s="130"/>
      <c r="F6" s="126"/>
      <c r="G6" s="126"/>
      <c r="H6" s="127" t="s">
        <v>22</v>
      </c>
      <c r="I6" s="128"/>
      <c r="J6" s="704"/>
      <c r="K6" s="705"/>
    </row>
    <row r="7" spans="2:12" ht="18" customHeight="1">
      <c r="B7" s="124" t="s">
        <v>34</v>
      </c>
      <c r="C7" s="131"/>
      <c r="D7" s="129"/>
      <c r="E7" s="130"/>
      <c r="F7" s="126"/>
      <c r="G7" s="126"/>
      <c r="H7" s="124" t="s">
        <v>20</v>
      </c>
      <c r="I7" s="128"/>
      <c r="J7" s="704"/>
      <c r="K7" s="705"/>
    </row>
    <row r="8" spans="2:12" ht="18" customHeight="1">
      <c r="B8" s="124" t="s">
        <v>20</v>
      </c>
      <c r="C8" s="131"/>
      <c r="D8" s="129"/>
      <c r="E8" s="130"/>
      <c r="F8" s="126"/>
      <c r="G8" s="126"/>
      <c r="H8" s="132" t="s">
        <v>23</v>
      </c>
      <c r="I8" s="133"/>
      <c r="J8" s="700"/>
      <c r="K8" s="701"/>
    </row>
    <row r="9" spans="2:12" ht="18" customHeight="1">
      <c r="B9" s="134" t="s">
        <v>21</v>
      </c>
      <c r="C9" s="135"/>
      <c r="D9" s="136"/>
      <c r="E9" s="137"/>
      <c r="F9" s="126"/>
      <c r="G9" s="126"/>
      <c r="H9" s="138"/>
      <c r="I9" s="139"/>
      <c r="J9" s="702"/>
      <c r="K9" s="703"/>
    </row>
    <row r="10" spans="2:12" ht="18" customHeight="1">
      <c r="B10" s="123"/>
      <c r="C10" s="123"/>
    </row>
    <row r="11" spans="2:12" ht="18" customHeight="1">
      <c r="B11" s="124" t="s">
        <v>58</v>
      </c>
      <c r="C11" s="131"/>
      <c r="D11" s="129" t="s">
        <v>341</v>
      </c>
      <c r="E11" s="140"/>
      <c r="F11" s="141"/>
    </row>
    <row r="12" spans="2:12" ht="18" customHeight="1">
      <c r="B12" s="134" t="s">
        <v>56</v>
      </c>
      <c r="C12" s="135"/>
      <c r="D12" s="136" t="s">
        <v>342</v>
      </c>
      <c r="E12" s="142"/>
      <c r="F12" s="143"/>
    </row>
    <row r="13" spans="2:12" ht="18" customHeight="1">
      <c r="B13" s="144"/>
      <c r="C13" s="144"/>
      <c r="D13" s="126"/>
    </row>
    <row r="14" spans="2:12" ht="15">
      <c r="B14" s="145" t="s">
        <v>56</v>
      </c>
      <c r="C14" s="145" t="s">
        <v>35</v>
      </c>
      <c r="D14" s="145" t="s">
        <v>36</v>
      </c>
      <c r="E14" s="145" t="s">
        <v>37</v>
      </c>
      <c r="F14" s="145" t="s">
        <v>38</v>
      </c>
      <c r="G14" s="145" t="s">
        <v>39</v>
      </c>
    </row>
    <row r="15" spans="2:12"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2" ht="30">
      <c r="B16" s="146" t="s">
        <v>32</v>
      </c>
      <c r="C16" s="151">
        <f>I29</f>
        <v>0</v>
      </c>
      <c r="D16" s="151">
        <f>I32</f>
        <v>0</v>
      </c>
      <c r="E16" s="151">
        <f>I35</f>
        <v>0</v>
      </c>
      <c r="F16" s="151">
        <f>I38</f>
        <v>0</v>
      </c>
      <c r="G16" s="151">
        <f>I41</f>
        <v>0</v>
      </c>
      <c r="I16" s="147"/>
      <c r="J16" s="147"/>
    </row>
    <row r="18" spans="2:15" ht="13" customHeight="1">
      <c r="B18" s="787" t="s">
        <v>40</v>
      </c>
      <c r="C18" s="787"/>
      <c r="D18" s="793" t="s">
        <v>41</v>
      </c>
      <c r="E18" s="793"/>
      <c r="F18" s="799" t="s">
        <v>42</v>
      </c>
      <c r="G18" s="799"/>
      <c r="H18" s="839" t="s">
        <v>43</v>
      </c>
      <c r="I18" s="839"/>
    </row>
    <row r="19" spans="2:15" ht="14.25" customHeight="1">
      <c r="B19" s="787"/>
      <c r="C19" s="787"/>
      <c r="D19" s="793"/>
      <c r="E19" s="793"/>
      <c r="F19" s="799"/>
      <c r="G19" s="799"/>
      <c r="H19" s="839"/>
      <c r="I19" s="839"/>
    </row>
    <row r="20" spans="2:15" ht="14.25" customHeight="1">
      <c r="B20" s="787"/>
      <c r="C20" s="787"/>
      <c r="D20" s="793"/>
      <c r="E20" s="793"/>
      <c r="F20" s="799"/>
      <c r="G20" s="799"/>
      <c r="H20" s="839"/>
      <c r="I20" s="839"/>
    </row>
    <row r="21" spans="2:15" ht="14.25" customHeight="1"/>
    <row r="22" spans="2:15" ht="14.25" customHeight="1"/>
    <row r="26" spans="2:15" ht="27" customHeight="1">
      <c r="B26" s="680" t="s">
        <v>59</v>
      </c>
      <c r="C26" s="680"/>
      <c r="D26" s="877" t="s">
        <v>226</v>
      </c>
      <c r="E26" s="877"/>
      <c r="F26" s="877"/>
      <c r="G26" s="877"/>
      <c r="H26" s="877"/>
      <c r="I26" s="877"/>
      <c r="J26" s="877"/>
      <c r="K26" s="877"/>
      <c r="L26" s="877"/>
      <c r="M26" s="877"/>
      <c r="N26" s="877"/>
      <c r="O26" s="877"/>
    </row>
    <row r="27" spans="2:15" s="283" customFormat="1" ht="39" customHeight="1">
      <c r="B27" s="785" t="s">
        <v>28</v>
      </c>
      <c r="C27" s="785"/>
      <c r="D27" s="663" t="s">
        <v>29</v>
      </c>
      <c r="E27" s="663"/>
      <c r="F27" s="663" t="s">
        <v>30</v>
      </c>
      <c r="G27" s="663"/>
      <c r="H27" s="148" t="s">
        <v>44</v>
      </c>
      <c r="I27" s="148" t="s">
        <v>45</v>
      </c>
      <c r="J27" s="148" t="s">
        <v>242</v>
      </c>
      <c r="K27" s="663" t="s">
        <v>61</v>
      </c>
      <c r="L27" s="731"/>
      <c r="M27" s="148" t="s">
        <v>52</v>
      </c>
      <c r="N27" s="148" t="s">
        <v>53</v>
      </c>
      <c r="O27" s="278" t="s">
        <v>350</v>
      </c>
    </row>
    <row r="28" spans="2:15" ht="53.5" customHeight="1">
      <c r="B28" s="683" t="s">
        <v>46</v>
      </c>
      <c r="C28" s="683"/>
      <c r="D28" s="683" t="s">
        <v>116</v>
      </c>
      <c r="E28" s="683"/>
      <c r="F28" s="679" t="s">
        <v>47</v>
      </c>
      <c r="G28" s="679"/>
      <c r="H28" s="279" t="s">
        <v>51</v>
      </c>
      <c r="I28" s="279" t="s">
        <v>48</v>
      </c>
      <c r="J28" s="279" t="s">
        <v>251</v>
      </c>
      <c r="K28" s="679" t="s">
        <v>117</v>
      </c>
      <c r="L28" s="679"/>
      <c r="M28" s="279" t="s">
        <v>118</v>
      </c>
      <c r="N28" s="279" t="s">
        <v>54</v>
      </c>
      <c r="O28" s="279" t="s">
        <v>369</v>
      </c>
    </row>
    <row r="29" spans="2:15" ht="125.25" customHeight="1">
      <c r="B29" s="805" t="s">
        <v>57</v>
      </c>
      <c r="C29" s="805"/>
      <c r="D29" s="691" t="s">
        <v>415</v>
      </c>
      <c r="E29" s="691"/>
      <c r="F29" s="851" t="s">
        <v>865</v>
      </c>
      <c r="G29" s="851"/>
      <c r="H29" s="373" t="s">
        <v>241</v>
      </c>
      <c r="I29" s="814">
        <f>COUNTIF(H29:H31,"Y")/COUNTA(F29:G31)</f>
        <v>0</v>
      </c>
      <c r="J29" s="896" t="str">
        <f>IF(I29&lt;=15%,"Not Achieved",IF(I29&lt;=50%,"Partially Achieved",IF(I29&lt;=85%,"Largely Achieved",IF(I29&lt;=100%,"Fully Achieved"))))</f>
        <v>Not Achieved</v>
      </c>
      <c r="K29" s="917" t="s">
        <v>883</v>
      </c>
      <c r="L29" s="917"/>
      <c r="M29" s="282"/>
      <c r="N29" s="713"/>
      <c r="O29" s="282"/>
    </row>
    <row r="30" spans="2:15" ht="125.25" customHeight="1">
      <c r="B30" s="805"/>
      <c r="C30" s="805"/>
      <c r="D30" s="691"/>
      <c r="E30" s="691"/>
      <c r="F30" s="851" t="s">
        <v>866</v>
      </c>
      <c r="G30" s="851"/>
      <c r="H30" s="373" t="s">
        <v>241</v>
      </c>
      <c r="I30" s="815"/>
      <c r="J30" s="897"/>
      <c r="K30" s="917" t="s">
        <v>916</v>
      </c>
      <c r="L30" s="917"/>
      <c r="M30" s="284"/>
      <c r="N30" s="714"/>
      <c r="O30" s="282"/>
    </row>
    <row r="31" spans="2:15" ht="125.25" customHeight="1">
      <c r="B31" s="805"/>
      <c r="C31" s="805"/>
      <c r="D31" s="691"/>
      <c r="E31" s="691"/>
      <c r="F31" s="851" t="s">
        <v>867</v>
      </c>
      <c r="G31" s="851"/>
      <c r="H31" s="373" t="s">
        <v>241</v>
      </c>
      <c r="I31" s="825"/>
      <c r="J31" s="897"/>
      <c r="K31" s="917" t="s">
        <v>917</v>
      </c>
      <c r="L31" s="917"/>
      <c r="M31" s="282"/>
      <c r="N31" s="715"/>
      <c r="O31" s="282"/>
    </row>
    <row r="32" spans="2:15" ht="89.25" customHeight="1">
      <c r="B32" s="805" t="s">
        <v>159</v>
      </c>
      <c r="C32" s="805"/>
      <c r="D32" s="691" t="s">
        <v>416</v>
      </c>
      <c r="E32" s="691"/>
      <c r="F32" s="851" t="s">
        <v>868</v>
      </c>
      <c r="G32" s="851"/>
      <c r="H32" s="149" t="s">
        <v>241</v>
      </c>
      <c r="I32" s="814">
        <f>COUNTIF(H32:H34,"Y")/COUNTA(F32:G34)</f>
        <v>0</v>
      </c>
      <c r="J32" s="896" t="str">
        <f>IF(I32&lt;=15%,"Not Achieved",IF(I32&lt;=50%,"Partially Achieved",IF(I32&lt;=85%,"Largely Achieved",IF(I32&lt;=100%,"Fully Achieved"))))</f>
        <v>Not Achieved</v>
      </c>
      <c r="K32" s="917" t="s">
        <v>918</v>
      </c>
      <c r="L32" s="917"/>
      <c r="M32" s="282"/>
      <c r="N32" s="713"/>
      <c r="O32" s="282"/>
    </row>
    <row r="33" spans="2:15" ht="89.25" customHeight="1">
      <c r="B33" s="805"/>
      <c r="C33" s="805"/>
      <c r="D33" s="691"/>
      <c r="E33" s="691"/>
      <c r="F33" s="851" t="s">
        <v>869</v>
      </c>
      <c r="G33" s="851"/>
      <c r="H33" s="149" t="s">
        <v>241</v>
      </c>
      <c r="I33" s="815"/>
      <c r="J33" s="897"/>
      <c r="K33" s="917" t="s">
        <v>919</v>
      </c>
      <c r="L33" s="917"/>
      <c r="M33" s="282"/>
      <c r="N33" s="714"/>
      <c r="O33" s="282"/>
    </row>
    <row r="34" spans="2:15" ht="89.25" customHeight="1">
      <c r="B34" s="805"/>
      <c r="C34" s="805"/>
      <c r="D34" s="691"/>
      <c r="E34" s="691"/>
      <c r="F34" s="851" t="s">
        <v>870</v>
      </c>
      <c r="G34" s="851"/>
      <c r="H34" s="149" t="s">
        <v>241</v>
      </c>
      <c r="I34" s="815"/>
      <c r="J34" s="897"/>
      <c r="K34" s="917" t="s">
        <v>920</v>
      </c>
      <c r="L34" s="917"/>
      <c r="M34" s="282"/>
      <c r="N34" s="715"/>
      <c r="O34" s="282"/>
    </row>
    <row r="35" spans="2:15" ht="89.25" customHeight="1">
      <c r="B35" s="805" t="s">
        <v>62</v>
      </c>
      <c r="C35" s="805"/>
      <c r="D35" s="691" t="s">
        <v>417</v>
      </c>
      <c r="E35" s="691"/>
      <c r="F35" s="851" t="s">
        <v>871</v>
      </c>
      <c r="G35" s="851"/>
      <c r="H35" s="149" t="s">
        <v>241</v>
      </c>
      <c r="I35" s="814">
        <f>COUNTIF(H35:H37,"Y")/COUNTA(F35:G37)</f>
        <v>0</v>
      </c>
      <c r="J35" s="896" t="str">
        <f>IF(I35&lt;=15%,"Not Achieved",IF(I35&lt;=50%,"Partially Achieved",IF(I35&lt;=85%,"Largely Achieved",IF(I35&lt;=100%,"Fully Achieved"))))</f>
        <v>Not Achieved</v>
      </c>
      <c r="K35" s="917" t="s">
        <v>921</v>
      </c>
      <c r="L35" s="917"/>
      <c r="M35" s="282"/>
      <c r="N35" s="281"/>
      <c r="O35" s="280"/>
    </row>
    <row r="36" spans="2:15" ht="94" customHeight="1">
      <c r="B36" s="805"/>
      <c r="C36" s="805"/>
      <c r="D36" s="691"/>
      <c r="E36" s="691"/>
      <c r="F36" s="851" t="s">
        <v>872</v>
      </c>
      <c r="G36" s="851"/>
      <c r="H36" s="149" t="s">
        <v>241</v>
      </c>
      <c r="I36" s="815"/>
      <c r="J36" s="897"/>
      <c r="K36" s="917" t="s">
        <v>922</v>
      </c>
      <c r="L36" s="917"/>
      <c r="M36" s="282"/>
      <c r="N36" s="713"/>
      <c r="O36" s="282"/>
    </row>
    <row r="37" spans="2:15" ht="89.25" customHeight="1">
      <c r="B37" s="805"/>
      <c r="C37" s="805"/>
      <c r="D37" s="691"/>
      <c r="E37" s="691"/>
      <c r="F37" s="851" t="s">
        <v>873</v>
      </c>
      <c r="G37" s="851"/>
      <c r="H37" s="149" t="s">
        <v>241</v>
      </c>
      <c r="I37" s="815"/>
      <c r="J37" s="900"/>
      <c r="K37" s="917" t="s">
        <v>923</v>
      </c>
      <c r="L37" s="917"/>
      <c r="M37" s="282"/>
      <c r="N37" s="715"/>
      <c r="O37" s="282"/>
    </row>
    <row r="38" spans="2:15" ht="140.5" customHeight="1">
      <c r="B38" s="821" t="s">
        <v>63</v>
      </c>
      <c r="C38" s="821"/>
      <c r="D38" s="673" t="s">
        <v>418</v>
      </c>
      <c r="E38" s="673"/>
      <c r="F38" s="851" t="s">
        <v>874</v>
      </c>
      <c r="G38" s="851"/>
      <c r="H38" s="149" t="s">
        <v>241</v>
      </c>
      <c r="I38" s="814">
        <f>COUNTIF(H38:H40,"Y")/COUNTA(F38:G40)</f>
        <v>0</v>
      </c>
      <c r="J38" s="896" t="str">
        <f>IF(I38&lt;=15%,"Not Achieved",IF(I38&lt;=50%,"Partially Achieved",IF(I38&lt;=85%,"Largely Achieved",IF(I38&lt;=100%,"Fully Achieved"))))</f>
        <v>Not Achieved</v>
      </c>
      <c r="K38" s="917" t="s">
        <v>924</v>
      </c>
      <c r="L38" s="917"/>
      <c r="M38" s="282"/>
      <c r="N38" s="713"/>
      <c r="O38" s="282"/>
    </row>
    <row r="39" spans="2:15" ht="140.5" customHeight="1">
      <c r="B39" s="821"/>
      <c r="C39" s="821"/>
      <c r="D39" s="673"/>
      <c r="E39" s="673"/>
      <c r="F39" s="851" t="s">
        <v>875</v>
      </c>
      <c r="G39" s="851"/>
      <c r="H39" s="149" t="s">
        <v>241</v>
      </c>
      <c r="I39" s="815"/>
      <c r="J39" s="897"/>
      <c r="K39" s="917" t="s">
        <v>925</v>
      </c>
      <c r="L39" s="917"/>
      <c r="M39" s="282"/>
      <c r="N39" s="714"/>
      <c r="O39" s="282"/>
    </row>
    <row r="40" spans="2:15" ht="140.5" customHeight="1">
      <c r="B40" s="918"/>
      <c r="C40" s="918"/>
      <c r="D40" s="688"/>
      <c r="E40" s="688"/>
      <c r="F40" s="851" t="s">
        <v>876</v>
      </c>
      <c r="G40" s="851"/>
      <c r="H40" s="364" t="s">
        <v>241</v>
      </c>
      <c r="I40" s="815"/>
      <c r="J40" s="897"/>
      <c r="K40" s="917" t="s">
        <v>926</v>
      </c>
      <c r="L40" s="917"/>
      <c r="M40" s="274"/>
      <c r="N40" s="714"/>
      <c r="O40" s="274"/>
    </row>
    <row r="41" spans="2:15" ht="97.5" customHeight="1">
      <c r="B41" s="821" t="s">
        <v>64</v>
      </c>
      <c r="C41" s="821"/>
      <c r="D41" s="673" t="s">
        <v>419</v>
      </c>
      <c r="E41" s="673"/>
      <c r="F41" s="851" t="s">
        <v>877</v>
      </c>
      <c r="G41" s="851"/>
      <c r="H41" s="149" t="s">
        <v>241</v>
      </c>
      <c r="I41" s="826">
        <f>COUNTIF(H41:H43,"Y")/COUNTA(F41:G43)</f>
        <v>0</v>
      </c>
      <c r="J41" s="916" t="str">
        <f>IF(I41&lt;=15%,"Not Achieved",IF(I41&lt;=50%,"Partially Achieved",IF(I41&lt;=85%,"Largely Achieved",IF(I41&lt;=100%,"Fully Achieved"))))</f>
        <v>Not Achieved</v>
      </c>
      <c r="K41" s="917" t="s">
        <v>833</v>
      </c>
      <c r="L41" s="917"/>
      <c r="M41" s="363"/>
      <c r="N41" s="670"/>
      <c r="O41" s="363"/>
    </row>
    <row r="42" spans="2:15" ht="97.5" customHeight="1">
      <c r="B42" s="821"/>
      <c r="C42" s="821"/>
      <c r="D42" s="673"/>
      <c r="E42" s="673"/>
      <c r="F42" s="851" t="s">
        <v>878</v>
      </c>
      <c r="G42" s="851"/>
      <c r="H42" s="149" t="s">
        <v>241</v>
      </c>
      <c r="I42" s="826"/>
      <c r="J42" s="916"/>
      <c r="K42" s="917" t="s">
        <v>927</v>
      </c>
      <c r="L42" s="917"/>
      <c r="M42" s="363"/>
      <c r="N42" s="670"/>
      <c r="O42" s="363"/>
    </row>
    <row r="43" spans="2:15" ht="66" customHeight="1">
      <c r="B43" s="821"/>
      <c r="C43" s="821"/>
      <c r="D43" s="673"/>
      <c r="E43" s="673"/>
      <c r="F43" s="851" t="s">
        <v>879</v>
      </c>
      <c r="G43" s="851"/>
      <c r="H43" s="272" t="s">
        <v>241</v>
      </c>
      <c r="I43" s="826"/>
      <c r="J43" s="916"/>
      <c r="K43" s="917" t="s">
        <v>928</v>
      </c>
      <c r="L43" s="917"/>
      <c r="M43" s="363"/>
      <c r="N43" s="670"/>
      <c r="O43" s="363"/>
    </row>
  </sheetData>
  <mergeCells count="76">
    <mergeCell ref="K29:L29"/>
    <mergeCell ref="K30:L30"/>
    <mergeCell ref="K33:L33"/>
    <mergeCell ref="K34:L34"/>
    <mergeCell ref="J41:J43"/>
    <mergeCell ref="K41:L41"/>
    <mergeCell ref="J38:J40"/>
    <mergeCell ref="K36:L36"/>
    <mergeCell ref="N38:N40"/>
    <mergeCell ref="K42:L42"/>
    <mergeCell ref="K43:L43"/>
    <mergeCell ref="K38:L38"/>
    <mergeCell ref="K39:L39"/>
    <mergeCell ref="K40:L40"/>
    <mergeCell ref="N41:N43"/>
    <mergeCell ref="N36:N37"/>
    <mergeCell ref="B41:C43"/>
    <mergeCell ref="D41:E43"/>
    <mergeCell ref="F41:G41"/>
    <mergeCell ref="I41:I43"/>
    <mergeCell ref="B38:C40"/>
    <mergeCell ref="D38:E40"/>
    <mergeCell ref="F38:G38"/>
    <mergeCell ref="F40:G40"/>
    <mergeCell ref="I38:I40"/>
    <mergeCell ref="F39:G39"/>
    <mergeCell ref="F42:G42"/>
    <mergeCell ref="F43:G43"/>
    <mergeCell ref="B35:C37"/>
    <mergeCell ref="D35:E37"/>
    <mergeCell ref="F35:G35"/>
    <mergeCell ref="F36:G36"/>
    <mergeCell ref="B1:L1"/>
    <mergeCell ref="B18:C20"/>
    <mergeCell ref="D18:E20"/>
    <mergeCell ref="F18:G20"/>
    <mergeCell ref="H18:I20"/>
    <mergeCell ref="J8:K9"/>
    <mergeCell ref="D4:E4"/>
    <mergeCell ref="D5:E5"/>
    <mergeCell ref="J5:K5"/>
    <mergeCell ref="J6:K6"/>
    <mergeCell ref="J7:K7"/>
    <mergeCell ref="B26:C26"/>
    <mergeCell ref="B27:C27"/>
    <mergeCell ref="D27:E27"/>
    <mergeCell ref="F27:G27"/>
    <mergeCell ref="I32:I34"/>
    <mergeCell ref="B29:C31"/>
    <mergeCell ref="D29:E31"/>
    <mergeCell ref="F29:G29"/>
    <mergeCell ref="F31:G31"/>
    <mergeCell ref="B28:C28"/>
    <mergeCell ref="D28:E28"/>
    <mergeCell ref="F28:G28"/>
    <mergeCell ref="B32:C34"/>
    <mergeCell ref="D32:E34"/>
    <mergeCell ref="F32:G32"/>
    <mergeCell ref="F34:G34"/>
    <mergeCell ref="F33:G33"/>
    <mergeCell ref="D26:O26"/>
    <mergeCell ref="K35:L35"/>
    <mergeCell ref="J29:J31"/>
    <mergeCell ref="J32:J34"/>
    <mergeCell ref="J35:J37"/>
    <mergeCell ref="I35:I37"/>
    <mergeCell ref="K37:L37"/>
    <mergeCell ref="I29:I31"/>
    <mergeCell ref="K27:L27"/>
    <mergeCell ref="K28:L28"/>
    <mergeCell ref="F37:G37"/>
    <mergeCell ref="F30:G30"/>
    <mergeCell ref="K31:L31"/>
    <mergeCell ref="K32:L32"/>
    <mergeCell ref="N29:N31"/>
    <mergeCell ref="N32:N34"/>
  </mergeCells>
  <conditionalFormatting sqref="J35">
    <cfRule type="cellIs" dxfId="37" priority="13" operator="equal">
      <formula>"Partially Achieved"</formula>
    </cfRule>
    <cfRule type="cellIs" dxfId="36" priority="14" operator="equal">
      <formula>"Largely Achieved"</formula>
    </cfRule>
    <cfRule type="cellIs" dxfId="35" priority="15" operator="equal">
      <formula>"Not Achieved"</formula>
    </cfRule>
    <cfRule type="cellIs" dxfId="34" priority="16" operator="equal">
      <formula>"Fully Achieved"</formula>
    </cfRule>
  </conditionalFormatting>
  <conditionalFormatting sqref="J38:J43">
    <cfRule type="cellIs" dxfId="33" priority="9" operator="equal">
      <formula>"Partially Achieved"</formula>
    </cfRule>
    <cfRule type="cellIs" dxfId="32" priority="10" operator="equal">
      <formula>"Largely Achieved"</formula>
    </cfRule>
    <cfRule type="cellIs" dxfId="31" priority="11" operator="equal">
      <formula>"Not Achieved"</formula>
    </cfRule>
    <cfRule type="cellIs" dxfId="30" priority="12" operator="equal">
      <formula>"Fully Achieved"</formula>
    </cfRule>
  </conditionalFormatting>
  <conditionalFormatting sqref="J29:J31">
    <cfRule type="cellIs" dxfId="29" priority="5" operator="equal">
      <formula>"Partially Achieved"</formula>
    </cfRule>
    <cfRule type="cellIs" dxfId="28" priority="6" operator="equal">
      <formula>"Largely Achieved"</formula>
    </cfRule>
    <cfRule type="cellIs" dxfId="27" priority="7" operator="equal">
      <formula>"Not Achieved"</formula>
    </cfRule>
    <cfRule type="cellIs" dxfId="26" priority="8" operator="equal">
      <formula>"Fully Achieved"</formula>
    </cfRule>
  </conditionalFormatting>
  <conditionalFormatting sqref="J32:J34">
    <cfRule type="cellIs" dxfId="25" priority="1" operator="equal">
      <formula>"Partially Achieved"</formula>
    </cfRule>
    <cfRule type="cellIs" dxfId="24" priority="2" operator="equal">
      <formula>"Largely Achieved"</formula>
    </cfRule>
    <cfRule type="cellIs" dxfId="23" priority="3" operator="equal">
      <formula>"Not Achieved"</formula>
    </cfRule>
    <cfRule type="cellIs" dxfId="22" priority="4" operator="equal">
      <formula>"Fully Achieved"</formula>
    </cfRule>
  </conditionalFormatting>
  <dataValidations count="1">
    <dataValidation type="list" allowBlank="1" showInputMessage="1" showErrorMessage="1" sqref="H29:H43" xr:uid="{48732657-0021-4A74-A7F6-40892A5AF154}">
      <formula1>"Y, T"</formula1>
    </dataValidation>
  </dataValidations>
  <pageMargins left="0.25" right="0.25" top="0.75" bottom="0.75" header="0.3" footer="0.3"/>
  <pageSetup paperSize="9" fitToHeight="0"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4D6EBD-8425-4DC6-9A53-4F70CF0AA4B4}">
  <sheetPr codeName="Sheet2">
    <tabColor theme="1" tint="0.499984740745262"/>
  </sheetPr>
  <dimension ref="B1:X38"/>
  <sheetViews>
    <sheetView view="pageBreakPreview" topLeftCell="A4" zoomScale="75" zoomScaleNormal="80" zoomScaleSheetLayoutView="75" zoomScalePageLayoutView="30" workbookViewId="0">
      <selection activeCell="D24" sqref="D24:I24"/>
    </sheetView>
  </sheetViews>
  <sheetFormatPr baseColWidth="10" defaultColWidth="8.83203125" defaultRowHeight="14"/>
  <cols>
    <col min="1" max="1" width="2.5" style="1" customWidth="1"/>
    <col min="2" max="2" width="15.5" style="1" customWidth="1"/>
    <col min="3" max="3" width="14.1640625" style="1" customWidth="1"/>
    <col min="4" max="8" width="15.5" style="1" customWidth="1"/>
    <col min="9" max="9" width="23" style="1" customWidth="1"/>
    <col min="10" max="10" width="2.5" style="1" customWidth="1"/>
    <col min="11" max="12" width="15.5" style="1" customWidth="1"/>
    <col min="13" max="14" width="30.5" style="1" customWidth="1"/>
    <col min="15" max="20" width="15.5" style="1" customWidth="1"/>
    <col min="21" max="21" width="25.1640625" style="1" customWidth="1"/>
    <col min="22" max="27" width="20.5" style="1" customWidth="1"/>
    <col min="28" max="29" width="1.5" style="1" customWidth="1"/>
    <col min="30" max="31" width="8.83203125" style="1" customWidth="1"/>
    <col min="32" max="16384" width="8.83203125" style="1"/>
  </cols>
  <sheetData>
    <row r="1" spans="2:24" ht="15" customHeight="1">
      <c r="B1" s="410"/>
      <c r="C1" s="410"/>
      <c r="D1" s="410"/>
      <c r="E1" s="410"/>
      <c r="F1" s="410"/>
      <c r="G1" s="410"/>
      <c r="H1" s="410"/>
      <c r="I1" s="410"/>
      <c r="J1" s="410"/>
      <c r="K1" s="410"/>
      <c r="L1" s="410"/>
      <c r="M1" s="410"/>
      <c r="N1" s="410"/>
      <c r="O1" s="410"/>
      <c r="P1" s="410"/>
      <c r="Q1" s="410"/>
      <c r="R1" s="410"/>
      <c r="S1" s="410"/>
      <c r="T1" s="410"/>
      <c r="U1" s="410"/>
      <c r="V1" s="410"/>
    </row>
    <row r="2" spans="2:24" ht="50.25" customHeight="1">
      <c r="D2"/>
    </row>
    <row r="3" spans="2:24" ht="62.25" customHeight="1">
      <c r="B3" s="411" t="s">
        <v>190</v>
      </c>
      <c r="C3" s="412"/>
      <c r="D3" s="412"/>
      <c r="E3" s="412"/>
      <c r="F3" s="412"/>
      <c r="G3" s="412"/>
      <c r="H3" s="412"/>
      <c r="I3" s="412"/>
    </row>
    <row r="4" spans="2:24" ht="25" customHeight="1">
      <c r="B4" s="413" t="s">
        <v>17</v>
      </c>
      <c r="C4" s="414"/>
      <c r="D4" s="414"/>
      <c r="E4" s="414"/>
      <c r="F4" s="414"/>
      <c r="G4" s="414"/>
      <c r="H4" s="414"/>
      <c r="I4" s="415"/>
    </row>
    <row r="6" spans="2:24">
      <c r="B6" s="416" t="s">
        <v>214</v>
      </c>
      <c r="C6" s="417"/>
      <c r="D6" s="418" t="s">
        <v>222</v>
      </c>
      <c r="E6" s="418"/>
      <c r="F6" s="418"/>
      <c r="G6" s="418"/>
      <c r="H6" s="418"/>
      <c r="I6" s="418"/>
    </row>
    <row r="7" spans="2:24">
      <c r="B7" s="416" t="s">
        <v>213</v>
      </c>
      <c r="C7" s="417"/>
      <c r="D7" s="418" t="s">
        <v>223</v>
      </c>
      <c r="E7" s="418"/>
      <c r="F7" s="418"/>
      <c r="G7" s="418"/>
      <c r="H7" s="418"/>
      <c r="I7" s="418"/>
    </row>
    <row r="8" spans="2:24">
      <c r="B8" s="416" t="s">
        <v>215</v>
      </c>
      <c r="C8" s="417"/>
      <c r="D8" s="418" t="s">
        <v>567</v>
      </c>
      <c r="E8" s="418"/>
      <c r="F8" s="418"/>
      <c r="G8" s="418"/>
      <c r="H8" s="418"/>
      <c r="I8" s="418"/>
    </row>
    <row r="9" spans="2:24">
      <c r="B9" s="407" t="s">
        <v>18</v>
      </c>
      <c r="C9" s="408"/>
      <c r="D9" s="409" t="s">
        <v>568</v>
      </c>
      <c r="E9" s="409"/>
      <c r="F9" s="409"/>
      <c r="G9" s="409"/>
      <c r="H9" s="409"/>
      <c r="I9" s="409"/>
    </row>
    <row r="10" spans="2:24">
      <c r="B10" s="407" t="s">
        <v>19</v>
      </c>
      <c r="C10" s="408"/>
      <c r="D10" s="409" t="s">
        <v>110</v>
      </c>
      <c r="E10" s="409"/>
      <c r="F10" s="409"/>
      <c r="G10" s="409"/>
      <c r="H10" s="409"/>
      <c r="I10" s="409"/>
      <c r="V10" s="2"/>
      <c r="W10" s="2"/>
      <c r="X10" s="2"/>
    </row>
    <row r="11" spans="2:24">
      <c r="B11" s="407" t="s">
        <v>20</v>
      </c>
      <c r="C11" s="408"/>
      <c r="D11" s="409" t="s">
        <v>111</v>
      </c>
      <c r="E11" s="409"/>
      <c r="F11" s="409"/>
      <c r="G11" s="409"/>
      <c r="H11" s="409"/>
      <c r="I11" s="409"/>
    </row>
    <row r="12" spans="2:24">
      <c r="B12" s="407" t="s">
        <v>21</v>
      </c>
      <c r="C12" s="408"/>
      <c r="D12" s="419" t="s">
        <v>112</v>
      </c>
      <c r="E12" s="420"/>
      <c r="F12" s="420"/>
      <c r="G12" s="420"/>
      <c r="H12" s="420"/>
      <c r="I12" s="421"/>
    </row>
    <row r="13" spans="2:24">
      <c r="B13" s="407" t="s">
        <v>22</v>
      </c>
      <c r="C13" s="408"/>
      <c r="D13" s="419" t="s">
        <v>113</v>
      </c>
      <c r="E13" s="420"/>
      <c r="F13" s="420"/>
      <c r="G13" s="420"/>
      <c r="H13" s="420"/>
      <c r="I13" s="421"/>
    </row>
    <row r="14" spans="2:24">
      <c r="B14" s="407" t="s">
        <v>20</v>
      </c>
      <c r="C14" s="408"/>
      <c r="D14" s="419" t="s">
        <v>114</v>
      </c>
      <c r="E14" s="420"/>
      <c r="F14" s="420"/>
      <c r="G14" s="420"/>
      <c r="H14" s="420"/>
      <c r="I14" s="421"/>
    </row>
    <row r="15" spans="2:24">
      <c r="B15" s="407" t="s">
        <v>23</v>
      </c>
      <c r="C15" s="408"/>
      <c r="D15" s="419" t="s">
        <v>115</v>
      </c>
      <c r="E15" s="420"/>
      <c r="F15" s="420"/>
      <c r="G15" s="420"/>
      <c r="H15" s="420"/>
      <c r="I15" s="421"/>
    </row>
    <row r="17" spans="2:11" ht="25" customHeight="1">
      <c r="B17" s="413" t="s">
        <v>24</v>
      </c>
      <c r="C17" s="414"/>
      <c r="D17" s="414"/>
      <c r="E17" s="414"/>
      <c r="F17" s="414"/>
      <c r="G17" s="414"/>
      <c r="H17" s="414"/>
      <c r="I17" s="415"/>
    </row>
    <row r="18" spans="2:11" ht="14.5" customHeight="1">
      <c r="B18" s="431" t="s">
        <v>25</v>
      </c>
      <c r="C18" s="432"/>
      <c r="D18" s="419" t="s">
        <v>192</v>
      </c>
      <c r="E18" s="420"/>
      <c r="F18" s="420"/>
      <c r="G18" s="420"/>
      <c r="H18" s="420"/>
      <c r="I18" s="421"/>
    </row>
    <row r="19" spans="2:11" ht="14.25" customHeight="1">
      <c r="B19" s="433"/>
      <c r="C19" s="434"/>
      <c r="D19" s="437" t="s">
        <v>569</v>
      </c>
      <c r="E19" s="438"/>
      <c r="F19" s="438"/>
      <c r="G19" s="438"/>
      <c r="H19" s="438"/>
      <c r="I19" s="439"/>
    </row>
    <row r="20" spans="2:11">
      <c r="B20" s="433"/>
      <c r="C20" s="434"/>
      <c r="D20" s="440" t="s">
        <v>596</v>
      </c>
      <c r="E20" s="441"/>
      <c r="F20" s="441"/>
      <c r="G20" s="441"/>
      <c r="H20" s="441"/>
      <c r="I20" s="442"/>
    </row>
    <row r="21" spans="2:11" ht="15">
      <c r="B21" s="433"/>
      <c r="C21" s="434"/>
      <c r="D21" s="443" t="s">
        <v>597</v>
      </c>
      <c r="E21" s="444"/>
      <c r="F21" s="444"/>
      <c r="G21" s="444"/>
      <c r="H21" s="444"/>
      <c r="I21" s="445"/>
      <c r="K21"/>
    </row>
    <row r="22" spans="2:11">
      <c r="B22" s="435"/>
      <c r="C22" s="436"/>
      <c r="D22" s="425" t="s">
        <v>598</v>
      </c>
      <c r="E22" s="426"/>
      <c r="F22" s="426"/>
      <c r="G22" s="426"/>
      <c r="H22" s="426"/>
      <c r="I22" s="427"/>
    </row>
    <row r="23" spans="2:11">
      <c r="B23" s="407" t="s">
        <v>60</v>
      </c>
      <c r="C23" s="408"/>
      <c r="D23" s="422" t="s">
        <v>179</v>
      </c>
      <c r="E23" s="423"/>
      <c r="F23" s="423"/>
      <c r="G23" s="423"/>
      <c r="H23" s="423"/>
      <c r="I23" s="424"/>
    </row>
    <row r="24" spans="2:11" ht="30" customHeight="1">
      <c r="B24" s="428" t="s">
        <v>32</v>
      </c>
      <c r="C24" s="429"/>
      <c r="D24" s="422" t="s">
        <v>191</v>
      </c>
      <c r="E24" s="423"/>
      <c r="F24" s="423"/>
      <c r="G24" s="423"/>
      <c r="H24" s="423"/>
      <c r="I24" s="424"/>
    </row>
    <row r="26" spans="2:11" ht="25" customHeight="1">
      <c r="B26" s="413" t="s">
        <v>26</v>
      </c>
      <c r="C26" s="414"/>
      <c r="D26" s="414"/>
      <c r="E26" s="414"/>
      <c r="F26" s="414"/>
      <c r="G26" s="414"/>
      <c r="H26" s="414"/>
      <c r="I26" s="415"/>
    </row>
    <row r="27" spans="2:11" ht="30" customHeight="1">
      <c r="B27" s="407" t="s">
        <v>27</v>
      </c>
      <c r="C27" s="408"/>
      <c r="D27" s="430" t="s">
        <v>108</v>
      </c>
      <c r="E27" s="430"/>
      <c r="F27" s="430"/>
      <c r="G27" s="430"/>
      <c r="H27" s="430"/>
      <c r="I27" s="430"/>
    </row>
    <row r="28" spans="2:11" ht="57.5" customHeight="1">
      <c r="B28" s="407" t="s">
        <v>28</v>
      </c>
      <c r="C28" s="408"/>
      <c r="D28" s="430" t="s">
        <v>600</v>
      </c>
      <c r="E28" s="430"/>
      <c r="F28" s="430"/>
      <c r="G28" s="430"/>
      <c r="H28" s="430"/>
      <c r="I28" s="430"/>
    </row>
    <row r="29" spans="2:11" ht="62.5" customHeight="1">
      <c r="B29" s="407" t="s">
        <v>29</v>
      </c>
      <c r="C29" s="408"/>
      <c r="D29" s="430" t="s">
        <v>599</v>
      </c>
      <c r="E29" s="446"/>
      <c r="F29" s="446"/>
      <c r="G29" s="446"/>
      <c r="H29" s="446"/>
      <c r="I29" s="446"/>
    </row>
    <row r="30" spans="2:11" ht="32.5" customHeight="1">
      <c r="B30" s="407" t="s">
        <v>30</v>
      </c>
      <c r="C30" s="408"/>
      <c r="D30" s="422" t="s">
        <v>608</v>
      </c>
      <c r="E30" s="423"/>
      <c r="F30" s="423"/>
      <c r="G30" s="423"/>
      <c r="H30" s="423"/>
      <c r="I30" s="424"/>
    </row>
    <row r="31" spans="2:11" ht="45" customHeight="1">
      <c r="B31" s="407" t="s">
        <v>31</v>
      </c>
      <c r="C31" s="408"/>
      <c r="D31" s="422" t="s">
        <v>601</v>
      </c>
      <c r="E31" s="423"/>
      <c r="F31" s="423"/>
      <c r="G31" s="423"/>
      <c r="H31" s="423"/>
      <c r="I31" s="424"/>
    </row>
    <row r="32" spans="2:11" ht="34.5" customHeight="1">
      <c r="B32" s="431" t="s">
        <v>32</v>
      </c>
      <c r="C32" s="432"/>
      <c r="D32" s="422" t="s">
        <v>609</v>
      </c>
      <c r="E32" s="423"/>
      <c r="F32" s="423"/>
      <c r="G32" s="423"/>
      <c r="H32" s="423"/>
      <c r="I32" s="424"/>
    </row>
    <row r="33" spans="2:9" ht="36" customHeight="1">
      <c r="B33" s="447" t="s">
        <v>242</v>
      </c>
      <c r="C33" s="448"/>
      <c r="D33" s="422" t="s">
        <v>602</v>
      </c>
      <c r="E33" s="423"/>
      <c r="F33" s="423"/>
      <c r="G33" s="423"/>
      <c r="H33" s="423"/>
      <c r="I33" s="424"/>
    </row>
    <row r="34" spans="2:9" ht="81.5" customHeight="1">
      <c r="B34" s="449"/>
      <c r="C34" s="450"/>
      <c r="D34" s="422" t="s">
        <v>603</v>
      </c>
      <c r="E34" s="423"/>
      <c r="F34" s="423"/>
      <c r="G34" s="423"/>
      <c r="H34" s="423"/>
      <c r="I34" s="424"/>
    </row>
    <row r="35" spans="2:9" s="3" customFormat="1" ht="45" customHeight="1">
      <c r="B35" s="407" t="s">
        <v>61</v>
      </c>
      <c r="C35" s="408"/>
      <c r="D35" s="422" t="s">
        <v>604</v>
      </c>
      <c r="E35" s="423"/>
      <c r="F35" s="423"/>
      <c r="G35" s="423"/>
      <c r="H35" s="423"/>
      <c r="I35" s="424"/>
    </row>
    <row r="36" spans="2:9" ht="48.5" customHeight="1">
      <c r="B36" s="407" t="s">
        <v>52</v>
      </c>
      <c r="C36" s="408"/>
      <c r="D36" s="422" t="s">
        <v>605</v>
      </c>
      <c r="E36" s="423"/>
      <c r="F36" s="423"/>
      <c r="G36" s="423"/>
      <c r="H36" s="423"/>
      <c r="I36" s="424"/>
    </row>
    <row r="37" spans="2:9" ht="31.5" customHeight="1">
      <c r="B37" s="407" t="s">
        <v>53</v>
      </c>
      <c r="C37" s="408"/>
      <c r="D37" s="422" t="s">
        <v>606</v>
      </c>
      <c r="E37" s="423"/>
      <c r="F37" s="423"/>
      <c r="G37" s="423"/>
      <c r="H37" s="423"/>
      <c r="I37" s="424"/>
    </row>
    <row r="38" spans="2:9" ht="30" customHeight="1">
      <c r="B38" s="407" t="s">
        <v>610</v>
      </c>
      <c r="C38" s="408"/>
      <c r="D38" s="422" t="s">
        <v>607</v>
      </c>
      <c r="E38" s="423"/>
      <c r="F38" s="423"/>
      <c r="G38" s="423"/>
      <c r="H38" s="423"/>
      <c r="I38" s="424"/>
    </row>
  </sheetData>
  <mergeCells count="58">
    <mergeCell ref="B38:C38"/>
    <mergeCell ref="B32:C32"/>
    <mergeCell ref="D32:I32"/>
    <mergeCell ref="B37:C37"/>
    <mergeCell ref="D37:I37"/>
    <mergeCell ref="D33:I33"/>
    <mergeCell ref="D38:I38"/>
    <mergeCell ref="B36:C36"/>
    <mergeCell ref="D36:I36"/>
    <mergeCell ref="B35:C35"/>
    <mergeCell ref="D35:I35"/>
    <mergeCell ref="B33:C34"/>
    <mergeCell ref="D34:I34"/>
    <mergeCell ref="D28:I28"/>
    <mergeCell ref="B29:C29"/>
    <mergeCell ref="D29:I29"/>
    <mergeCell ref="B30:C30"/>
    <mergeCell ref="D30:I30"/>
    <mergeCell ref="B31:C31"/>
    <mergeCell ref="D31:I31"/>
    <mergeCell ref="D22:I22"/>
    <mergeCell ref="B24:C24"/>
    <mergeCell ref="D24:I24"/>
    <mergeCell ref="B26:I26"/>
    <mergeCell ref="B27:C27"/>
    <mergeCell ref="D27:I27"/>
    <mergeCell ref="B18:C22"/>
    <mergeCell ref="D18:I18"/>
    <mergeCell ref="D19:I19"/>
    <mergeCell ref="D20:I20"/>
    <mergeCell ref="D21:I21"/>
    <mergeCell ref="B23:C23"/>
    <mergeCell ref="D23:I23"/>
    <mergeCell ref="B28:C28"/>
    <mergeCell ref="B14:C14"/>
    <mergeCell ref="D14:I14"/>
    <mergeCell ref="B15:C15"/>
    <mergeCell ref="D15:I15"/>
    <mergeCell ref="B17:I17"/>
    <mergeCell ref="B11:C11"/>
    <mergeCell ref="D11:I11"/>
    <mergeCell ref="B12:C12"/>
    <mergeCell ref="D12:I12"/>
    <mergeCell ref="B13:C13"/>
    <mergeCell ref="D13:I13"/>
    <mergeCell ref="B10:C10"/>
    <mergeCell ref="D10:I10"/>
    <mergeCell ref="B1:V1"/>
    <mergeCell ref="B3:I3"/>
    <mergeCell ref="B4:I4"/>
    <mergeCell ref="B9:C9"/>
    <mergeCell ref="D9:I9"/>
    <mergeCell ref="B6:C6"/>
    <mergeCell ref="D6:I6"/>
    <mergeCell ref="B7:C7"/>
    <mergeCell ref="D7:I7"/>
    <mergeCell ref="B8:C8"/>
    <mergeCell ref="D8:I8"/>
  </mergeCells>
  <printOptions horizontalCentered="1"/>
  <pageMargins left="0.7" right="0.7" top="0.75" bottom="0.75" header="0.3" footer="0.3"/>
  <pageSetup paperSize="9" fitToHeight="0" orientation="portrait" horizontalDpi="300" verticalDpi="300" r:id="rId1"/>
  <colBreaks count="2" manualBreakCount="2">
    <brk id="10" max="1048575" man="1"/>
    <brk id="18" max="46"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B80CB-DCE6-4CF4-A341-AC3DA5C3155B}">
  <sheetPr codeName="Sheet19">
    <tabColor rgb="FFD2E115"/>
  </sheetPr>
  <dimension ref="B1:O43"/>
  <sheetViews>
    <sheetView view="pageBreakPreview" topLeftCell="D41" zoomScale="75" zoomScaleNormal="80" zoomScaleSheetLayoutView="75" zoomScalePageLayoutView="30" workbookViewId="0">
      <selection activeCell="K45" sqref="K45"/>
    </sheetView>
  </sheetViews>
  <sheetFormatPr baseColWidth="10" defaultColWidth="8.83203125" defaultRowHeight="14"/>
  <cols>
    <col min="1" max="1" width="2.5" style="121" customWidth="1"/>
    <col min="2" max="9" width="15.5" style="121" customWidth="1"/>
    <col min="10" max="10" width="24.33203125" style="121" customWidth="1"/>
    <col min="11" max="12" width="15.5" style="121" customWidth="1"/>
    <col min="13" max="13" width="26.6640625" style="121" customWidth="1"/>
    <col min="14" max="14" width="30.5" style="121" customWidth="1"/>
    <col min="15" max="15" width="25.1640625" style="121" customWidth="1"/>
    <col min="16" max="17" width="3.83203125" style="121" customWidth="1"/>
    <col min="18" max="16384" width="8.83203125" style="121"/>
  </cols>
  <sheetData>
    <row r="1" spans="2:12" ht="14.5" customHeight="1">
      <c r="B1" s="601" t="s">
        <v>371</v>
      </c>
      <c r="C1" s="601"/>
      <c r="D1" s="601"/>
      <c r="E1" s="601"/>
      <c r="F1" s="601"/>
      <c r="G1" s="601"/>
      <c r="H1" s="601"/>
      <c r="I1" s="601"/>
      <c r="J1" s="601"/>
      <c r="K1" s="601"/>
      <c r="L1" s="601"/>
    </row>
    <row r="2" spans="2:12" ht="60.75" customHeight="1">
      <c r="D2" s="122"/>
    </row>
    <row r="3" spans="2:12" ht="47.25" customHeight="1">
      <c r="B3" s="123" t="s">
        <v>50</v>
      </c>
      <c r="C3" s="123"/>
    </row>
    <row r="4" spans="2:12" ht="18" customHeight="1">
      <c r="B4" s="124" t="s">
        <v>214</v>
      </c>
      <c r="C4" s="125"/>
      <c r="D4" s="602" t="str">
        <f>'Dashboard Penilaian Maturitas'!F5</f>
        <v>[DUMMY]</v>
      </c>
      <c r="E4" s="604"/>
      <c r="F4" s="126"/>
      <c r="G4" s="126"/>
      <c r="H4" s="126"/>
      <c r="I4" s="126"/>
      <c r="J4" s="126"/>
      <c r="K4" s="126"/>
    </row>
    <row r="5" spans="2:12" ht="18" customHeight="1">
      <c r="B5" s="124" t="s">
        <v>213</v>
      </c>
      <c r="C5" s="125"/>
      <c r="D5" s="602" t="str">
        <f>'Dashboard Penilaian Maturitas'!F7</f>
        <v>Kesehatan</v>
      </c>
      <c r="E5" s="604"/>
      <c r="F5" s="126"/>
      <c r="G5" s="126"/>
      <c r="H5" s="127" t="s">
        <v>215</v>
      </c>
      <c r="I5" s="128"/>
      <c r="J5" s="602" t="str">
        <f>'Dashboard Penilaian Maturitas'!P7</f>
        <v>Rumah Sakit</v>
      </c>
      <c r="K5" s="604"/>
    </row>
    <row r="6" spans="2:12" ht="18" customHeight="1">
      <c r="B6" s="124" t="s">
        <v>18</v>
      </c>
      <c r="C6" s="128"/>
      <c r="D6" s="129"/>
      <c r="E6" s="130"/>
      <c r="F6" s="126"/>
      <c r="G6" s="126"/>
      <c r="H6" s="127" t="s">
        <v>22</v>
      </c>
      <c r="I6" s="128"/>
      <c r="J6" s="704"/>
      <c r="K6" s="705"/>
    </row>
    <row r="7" spans="2:12" ht="18" customHeight="1">
      <c r="B7" s="124" t="s">
        <v>34</v>
      </c>
      <c r="C7" s="131"/>
      <c r="D7" s="129"/>
      <c r="E7" s="130"/>
      <c r="F7" s="126"/>
      <c r="G7" s="126"/>
      <c r="H7" s="124" t="s">
        <v>20</v>
      </c>
      <c r="I7" s="128"/>
      <c r="J7" s="704"/>
      <c r="K7" s="705"/>
    </row>
    <row r="8" spans="2:12" ht="18" customHeight="1">
      <c r="B8" s="124" t="s">
        <v>20</v>
      </c>
      <c r="C8" s="131"/>
      <c r="D8" s="129"/>
      <c r="E8" s="130"/>
      <c r="F8" s="126"/>
      <c r="G8" s="126"/>
      <c r="H8" s="132" t="s">
        <v>23</v>
      </c>
      <c r="I8" s="133"/>
      <c r="J8" s="700"/>
      <c r="K8" s="701"/>
    </row>
    <row r="9" spans="2:12" ht="18" customHeight="1">
      <c r="B9" s="134" t="s">
        <v>21</v>
      </c>
      <c r="C9" s="135"/>
      <c r="D9" s="136"/>
      <c r="E9" s="137"/>
      <c r="F9" s="126"/>
      <c r="G9" s="126"/>
      <c r="H9" s="138"/>
      <c r="I9" s="139"/>
      <c r="J9" s="702"/>
      <c r="K9" s="703"/>
    </row>
    <row r="10" spans="2:12" ht="18" customHeight="1">
      <c r="B10" s="123"/>
      <c r="C10" s="123"/>
    </row>
    <row r="11" spans="2:12" ht="18" customHeight="1">
      <c r="B11" s="124" t="s">
        <v>58</v>
      </c>
      <c r="C11" s="131"/>
      <c r="D11" s="129" t="s">
        <v>341</v>
      </c>
      <c r="E11" s="140"/>
      <c r="F11" s="141"/>
    </row>
    <row r="12" spans="2:12" ht="18" customHeight="1">
      <c r="B12" s="134" t="s">
        <v>56</v>
      </c>
      <c r="C12" s="135"/>
      <c r="D12" s="136" t="s">
        <v>343</v>
      </c>
      <c r="E12" s="142"/>
      <c r="F12" s="143"/>
    </row>
    <row r="13" spans="2:12" ht="18" customHeight="1">
      <c r="B13" s="144"/>
      <c r="C13" s="144"/>
      <c r="D13" s="126"/>
    </row>
    <row r="14" spans="2:12" ht="15">
      <c r="B14" s="145" t="s">
        <v>56</v>
      </c>
      <c r="C14" s="145" t="s">
        <v>35</v>
      </c>
      <c r="D14" s="145" t="s">
        <v>36</v>
      </c>
      <c r="E14" s="145" t="s">
        <v>37</v>
      </c>
      <c r="F14" s="145" t="s">
        <v>38</v>
      </c>
      <c r="G14" s="145" t="s">
        <v>39</v>
      </c>
    </row>
    <row r="15" spans="2:12" ht="30">
      <c r="B15" s="146" t="s">
        <v>60</v>
      </c>
      <c r="C15" s="150" t="str">
        <f>IF(AND(D16&lt;=50%,C16&gt;50%),"P","")</f>
        <v/>
      </c>
      <c r="D15" s="150" t="str">
        <f>IF(AND(E16&lt;=50%,D16&gt;50%,C16&gt;50%,C15&lt;&gt;"P"),"P","")</f>
        <v/>
      </c>
      <c r="E15" s="150" t="str">
        <f>IF(AND(F16&lt;=50%,E16&gt;50%,D16&gt;50%,D15&lt;&gt;"P",C15&lt;&gt;"P"),"P","")</f>
        <v/>
      </c>
      <c r="F15" s="150" t="str">
        <f>IF(AND(G16&lt;=50%,F16&gt;50%,E16&gt;50%,E15&lt;&gt;"P",D15&lt;&gt;"P",C15&lt;&gt;"P"),"P","")</f>
        <v/>
      </c>
      <c r="G15" s="150" t="str">
        <f>IF(AND(F16&gt;50%,G16&gt;50%,F15&lt;&gt;"P",E15&lt;&gt;"P",D15&lt;&gt;"P",C15&lt;&gt;"P"),"P","")</f>
        <v/>
      </c>
      <c r="I15" s="152" t="e">
        <f>_xlfn.IFS(J15="Level 1", 1, J15="Level 2", 2, J15="Level 3", 3, J15="Level 4", 4, J15="Level 5", 5)</f>
        <v>#N/A</v>
      </c>
      <c r="J15" s="152" t="e">
        <f>INDEX(C14:G14,MATCH("P",C15:G15,0))</f>
        <v>#N/A</v>
      </c>
    </row>
    <row r="16" spans="2:12" ht="30">
      <c r="B16" s="146" t="s">
        <v>32</v>
      </c>
      <c r="C16" s="151">
        <f>I29</f>
        <v>0</v>
      </c>
      <c r="D16" s="151">
        <f>I32</f>
        <v>0</v>
      </c>
      <c r="E16" s="151">
        <f>I35</f>
        <v>0</v>
      </c>
      <c r="F16" s="151">
        <f>I38</f>
        <v>0</v>
      </c>
      <c r="G16" s="151">
        <f>I41</f>
        <v>0</v>
      </c>
      <c r="I16" s="147"/>
      <c r="J16" s="147"/>
    </row>
    <row r="18" spans="2:15" ht="13" customHeight="1">
      <c r="B18" s="787" t="s">
        <v>40</v>
      </c>
      <c r="C18" s="788"/>
      <c r="D18" s="793" t="s">
        <v>41</v>
      </c>
      <c r="E18" s="794"/>
      <c r="F18" s="799" t="s">
        <v>42</v>
      </c>
      <c r="G18" s="800"/>
      <c r="H18" s="839" t="s">
        <v>43</v>
      </c>
      <c r="I18" s="840"/>
    </row>
    <row r="19" spans="2:15" ht="14.25" customHeight="1">
      <c r="B19" s="789"/>
      <c r="C19" s="790"/>
      <c r="D19" s="795"/>
      <c r="E19" s="796"/>
      <c r="F19" s="801"/>
      <c r="G19" s="802"/>
      <c r="H19" s="841"/>
      <c r="I19" s="842"/>
    </row>
    <row r="20" spans="2:15" ht="14.25" customHeight="1">
      <c r="B20" s="791"/>
      <c r="C20" s="792"/>
      <c r="D20" s="797"/>
      <c r="E20" s="798"/>
      <c r="F20" s="803"/>
      <c r="G20" s="804"/>
      <c r="H20" s="843"/>
      <c r="I20" s="844"/>
    </row>
    <row r="21" spans="2:15" ht="14.25" customHeight="1"/>
    <row r="22" spans="2:15" ht="14.25" customHeight="1"/>
    <row r="26" spans="2:15" ht="27" customHeight="1">
      <c r="B26" s="680" t="s">
        <v>59</v>
      </c>
      <c r="C26" s="732"/>
      <c r="D26" s="877" t="s">
        <v>227</v>
      </c>
      <c r="E26" s="877"/>
      <c r="F26" s="877"/>
      <c r="G26" s="877"/>
      <c r="H26" s="877"/>
      <c r="I26" s="877"/>
      <c r="J26" s="877"/>
      <c r="K26" s="877"/>
      <c r="L26" s="877"/>
      <c r="M26" s="877"/>
      <c r="N26" s="877"/>
      <c r="O26" s="877"/>
    </row>
    <row r="27" spans="2:15" s="360" customFormat="1" ht="39" customHeight="1">
      <c r="B27" s="785" t="s">
        <v>28</v>
      </c>
      <c r="C27" s="786"/>
      <c r="D27" s="663" t="s">
        <v>29</v>
      </c>
      <c r="E27" s="731"/>
      <c r="F27" s="663" t="s">
        <v>30</v>
      </c>
      <c r="G27" s="731"/>
      <c r="H27" s="148" t="s">
        <v>44</v>
      </c>
      <c r="I27" s="148" t="s">
        <v>45</v>
      </c>
      <c r="J27" s="148" t="s">
        <v>242</v>
      </c>
      <c r="K27" s="663" t="s">
        <v>61</v>
      </c>
      <c r="L27" s="731"/>
      <c r="M27" s="148" t="s">
        <v>52</v>
      </c>
      <c r="N27" s="148" t="s">
        <v>53</v>
      </c>
      <c r="O27" s="278" t="s">
        <v>350</v>
      </c>
    </row>
    <row r="28" spans="2:15" ht="53.5" customHeight="1">
      <c r="B28" s="683" t="s">
        <v>46</v>
      </c>
      <c r="C28" s="725"/>
      <c r="D28" s="683" t="s">
        <v>116</v>
      </c>
      <c r="E28" s="725"/>
      <c r="F28" s="679" t="s">
        <v>47</v>
      </c>
      <c r="G28" s="679"/>
      <c r="H28" s="340" t="s">
        <v>51</v>
      </c>
      <c r="I28" s="340" t="s">
        <v>48</v>
      </c>
      <c r="J28" s="340" t="s">
        <v>251</v>
      </c>
      <c r="K28" s="679" t="s">
        <v>117</v>
      </c>
      <c r="L28" s="679"/>
      <c r="M28" s="340" t="s">
        <v>118</v>
      </c>
      <c r="N28" s="340" t="s">
        <v>54</v>
      </c>
      <c r="O28" s="340" t="s">
        <v>369</v>
      </c>
    </row>
    <row r="29" spans="2:15" ht="82.5" customHeight="1">
      <c r="B29" s="805" t="s">
        <v>57</v>
      </c>
      <c r="C29" s="806"/>
      <c r="D29" s="691" t="s">
        <v>420</v>
      </c>
      <c r="E29" s="693"/>
      <c r="F29" s="851" t="s">
        <v>374</v>
      </c>
      <c r="G29" s="851"/>
      <c r="H29" s="373" t="s">
        <v>241</v>
      </c>
      <c r="I29" s="814">
        <f>COUNTIF(H29:H31,"Y")/COUNTA(F29:G31)</f>
        <v>0</v>
      </c>
      <c r="J29" s="896" t="str">
        <f>IF(I29&lt;=15%,"Not Achieved",IF(I29&lt;=50%,"Partially Achieved",IF(I29&lt;=85%,"Largely Achieved",IF(I29&lt;=100%,"Fully Achieved"))))</f>
        <v>Not Achieved</v>
      </c>
      <c r="K29" s="895" t="s">
        <v>901</v>
      </c>
      <c r="L29" s="895"/>
      <c r="M29" s="359"/>
      <c r="N29" s="713"/>
      <c r="O29" s="359"/>
    </row>
    <row r="30" spans="2:15" ht="93.5" customHeight="1">
      <c r="B30" s="807"/>
      <c r="C30" s="808"/>
      <c r="D30" s="755"/>
      <c r="E30" s="756"/>
      <c r="F30" s="851" t="s">
        <v>880</v>
      </c>
      <c r="G30" s="851"/>
      <c r="H30" s="373" t="s">
        <v>241</v>
      </c>
      <c r="I30" s="815"/>
      <c r="J30" s="897"/>
      <c r="K30" s="895" t="s">
        <v>932</v>
      </c>
      <c r="L30" s="895"/>
      <c r="M30" s="359"/>
      <c r="N30" s="714"/>
      <c r="O30" s="359"/>
    </row>
    <row r="31" spans="2:15" ht="77" customHeight="1">
      <c r="B31" s="809"/>
      <c r="C31" s="810"/>
      <c r="D31" s="694"/>
      <c r="E31" s="696"/>
      <c r="F31" s="851" t="s">
        <v>410</v>
      </c>
      <c r="G31" s="851"/>
      <c r="H31" s="373" t="s">
        <v>241</v>
      </c>
      <c r="I31" s="825"/>
      <c r="J31" s="900"/>
      <c r="K31" s="895" t="s">
        <v>933</v>
      </c>
      <c r="L31" s="895"/>
      <c r="M31" s="359"/>
      <c r="N31" s="715"/>
      <c r="O31" s="359"/>
    </row>
    <row r="32" spans="2:15" ht="89.25" customHeight="1">
      <c r="B32" s="805" t="s">
        <v>159</v>
      </c>
      <c r="C32" s="806"/>
      <c r="D32" s="691" t="s">
        <v>121</v>
      </c>
      <c r="E32" s="693"/>
      <c r="F32" s="851" t="s">
        <v>411</v>
      </c>
      <c r="G32" s="851"/>
      <c r="H32" s="149" t="s">
        <v>241</v>
      </c>
      <c r="I32" s="814">
        <f>COUNTIF(H32:H34,"Y")/COUNTA(F32:G34)</f>
        <v>0</v>
      </c>
      <c r="J32" s="896" t="str">
        <f>IF(I32&lt;=15%,"Not Achieved",IF(I32&lt;=50%,"Partially Achieved",IF(I32&lt;=85%,"Largely Achieved",IF(I32&lt;=100%,"Fully Achieved"))))</f>
        <v>Not Achieved</v>
      </c>
      <c r="K32" s="895" t="s">
        <v>929</v>
      </c>
      <c r="L32" s="895"/>
      <c r="M32" s="359"/>
      <c r="N32" s="713"/>
      <c r="O32" s="359"/>
    </row>
    <row r="33" spans="2:15" ht="89.25" customHeight="1">
      <c r="B33" s="807"/>
      <c r="C33" s="808"/>
      <c r="D33" s="755"/>
      <c r="E33" s="756"/>
      <c r="F33" s="851" t="s">
        <v>375</v>
      </c>
      <c r="G33" s="851"/>
      <c r="H33" s="149" t="s">
        <v>241</v>
      </c>
      <c r="I33" s="815"/>
      <c r="J33" s="897"/>
      <c r="K33" s="895" t="s">
        <v>834</v>
      </c>
      <c r="L33" s="895"/>
      <c r="M33" s="359"/>
      <c r="N33" s="714"/>
      <c r="O33" s="359"/>
    </row>
    <row r="34" spans="2:15" ht="89.25" customHeight="1">
      <c r="B34" s="807"/>
      <c r="C34" s="808"/>
      <c r="D34" s="755"/>
      <c r="E34" s="756"/>
      <c r="F34" s="851" t="s">
        <v>376</v>
      </c>
      <c r="G34" s="851"/>
      <c r="H34" s="149" t="s">
        <v>241</v>
      </c>
      <c r="I34" s="815"/>
      <c r="J34" s="897"/>
      <c r="K34" s="895" t="s">
        <v>835</v>
      </c>
      <c r="L34" s="895"/>
      <c r="M34" s="359"/>
      <c r="N34" s="715"/>
      <c r="O34" s="359"/>
    </row>
    <row r="35" spans="2:15" ht="89.25" customHeight="1">
      <c r="B35" s="805" t="s">
        <v>62</v>
      </c>
      <c r="C35" s="806"/>
      <c r="D35" s="691" t="s">
        <v>421</v>
      </c>
      <c r="E35" s="693"/>
      <c r="F35" s="851" t="s">
        <v>377</v>
      </c>
      <c r="G35" s="851"/>
      <c r="H35" s="149" t="s">
        <v>241</v>
      </c>
      <c r="I35" s="814">
        <f>COUNTIF(H35:H37,"Y")/COUNTA(F35:G37)</f>
        <v>0</v>
      </c>
      <c r="J35" s="896" t="str">
        <f>IF(I35&lt;=15%,"Not Achieved",IF(I35&lt;=50%,"Partially Achieved",IF(I35&lt;=85%,"Largely Achieved",IF(I35&lt;=100%,"Fully Achieved"))))</f>
        <v>Not Achieved</v>
      </c>
      <c r="K35" s="895" t="s">
        <v>934</v>
      </c>
      <c r="L35" s="895"/>
      <c r="M35" s="359"/>
      <c r="N35" s="345"/>
      <c r="O35" s="338"/>
    </row>
    <row r="36" spans="2:15" ht="97.5" customHeight="1">
      <c r="B36" s="807"/>
      <c r="C36" s="808"/>
      <c r="D36" s="755"/>
      <c r="E36" s="756"/>
      <c r="F36" s="851" t="s">
        <v>412</v>
      </c>
      <c r="G36" s="851"/>
      <c r="H36" s="149" t="s">
        <v>241</v>
      </c>
      <c r="I36" s="815"/>
      <c r="J36" s="897"/>
      <c r="K36" s="895" t="s">
        <v>836</v>
      </c>
      <c r="L36" s="895"/>
      <c r="M36" s="359"/>
      <c r="N36" s="713"/>
      <c r="O36" s="359"/>
    </row>
    <row r="37" spans="2:15" ht="89.25" customHeight="1">
      <c r="B37" s="807"/>
      <c r="C37" s="808"/>
      <c r="D37" s="755"/>
      <c r="E37" s="756"/>
      <c r="F37" s="851" t="s">
        <v>378</v>
      </c>
      <c r="G37" s="851"/>
      <c r="H37" s="149" t="s">
        <v>241</v>
      </c>
      <c r="I37" s="815"/>
      <c r="J37" s="897"/>
      <c r="K37" s="895" t="s">
        <v>935</v>
      </c>
      <c r="L37" s="895"/>
      <c r="M37" s="359"/>
      <c r="N37" s="715"/>
      <c r="O37" s="359"/>
    </row>
    <row r="38" spans="2:15" ht="140.5" customHeight="1">
      <c r="B38" s="821" t="s">
        <v>63</v>
      </c>
      <c r="C38" s="821"/>
      <c r="D38" s="673" t="s">
        <v>122</v>
      </c>
      <c r="E38" s="672"/>
      <c r="F38" s="851" t="s">
        <v>644</v>
      </c>
      <c r="G38" s="851"/>
      <c r="H38" s="149" t="s">
        <v>241</v>
      </c>
      <c r="I38" s="814">
        <f>COUNTIF(H38:H40,"Y")/COUNTA(F38:G40)</f>
        <v>0</v>
      </c>
      <c r="J38" s="896" t="str">
        <f>IF(I38&lt;=15%,"Not Achieved",IF(I38&lt;=50%,"Partially Achieved",IF(I38&lt;=85%,"Largely Achieved",IF(I38&lt;=100%,"Fully Achieved"))))</f>
        <v>Not Achieved</v>
      </c>
      <c r="K38" s="895" t="s">
        <v>930</v>
      </c>
      <c r="L38" s="895"/>
      <c r="M38" s="359"/>
      <c r="N38" s="713"/>
      <c r="O38" s="359"/>
    </row>
    <row r="39" spans="2:15" ht="140.5" customHeight="1">
      <c r="B39" s="821"/>
      <c r="C39" s="821"/>
      <c r="D39" s="673"/>
      <c r="E39" s="672"/>
      <c r="F39" s="851" t="s">
        <v>379</v>
      </c>
      <c r="G39" s="851"/>
      <c r="H39" s="149" t="s">
        <v>241</v>
      </c>
      <c r="I39" s="815"/>
      <c r="J39" s="897"/>
      <c r="K39" s="895" t="s">
        <v>936</v>
      </c>
      <c r="L39" s="895"/>
      <c r="M39" s="359"/>
      <c r="N39" s="714"/>
      <c r="O39" s="359"/>
    </row>
    <row r="40" spans="2:15" ht="140.5" customHeight="1">
      <c r="B40" s="821"/>
      <c r="C40" s="821"/>
      <c r="D40" s="673"/>
      <c r="E40" s="672"/>
      <c r="F40" s="851" t="s">
        <v>413</v>
      </c>
      <c r="G40" s="851"/>
      <c r="H40" s="149" t="s">
        <v>241</v>
      </c>
      <c r="I40" s="815"/>
      <c r="J40" s="897"/>
      <c r="K40" s="895" t="s">
        <v>937</v>
      </c>
      <c r="L40" s="895"/>
      <c r="M40" s="359"/>
      <c r="N40" s="715"/>
      <c r="O40" s="359"/>
    </row>
    <row r="41" spans="2:15" ht="97.5" customHeight="1">
      <c r="B41" s="821" t="s">
        <v>64</v>
      </c>
      <c r="C41" s="821"/>
      <c r="D41" s="673" t="s">
        <v>422</v>
      </c>
      <c r="E41" s="673"/>
      <c r="F41" s="851" t="s">
        <v>645</v>
      </c>
      <c r="G41" s="851"/>
      <c r="H41" s="149" t="s">
        <v>241</v>
      </c>
      <c r="I41" s="826">
        <f>COUNTIF(H41:H43,"Y")/COUNTA(F41:G43)</f>
        <v>0</v>
      </c>
      <c r="J41" s="916" t="str">
        <f>IF(I41&lt;=15%,"Not Achieved",IF(I41&lt;=50%,"Partially Achieved",IF(I41&lt;=85%,"Largely Achieved",IF(I41&lt;=100%,"Fully Achieved"))))</f>
        <v>Not Achieved</v>
      </c>
      <c r="K41" s="895" t="s">
        <v>833</v>
      </c>
      <c r="L41" s="895"/>
      <c r="M41" s="363"/>
      <c r="N41" s="670"/>
      <c r="O41" s="363"/>
    </row>
    <row r="42" spans="2:15" ht="77" customHeight="1">
      <c r="B42" s="821"/>
      <c r="C42" s="821"/>
      <c r="D42" s="673"/>
      <c r="E42" s="673"/>
      <c r="F42" s="851" t="s">
        <v>881</v>
      </c>
      <c r="G42" s="851"/>
      <c r="H42" s="149" t="s">
        <v>241</v>
      </c>
      <c r="I42" s="826"/>
      <c r="J42" s="916"/>
      <c r="K42" s="895" t="s">
        <v>938</v>
      </c>
      <c r="L42" s="895"/>
      <c r="M42" s="363"/>
      <c r="N42" s="670"/>
      <c r="O42" s="363"/>
    </row>
    <row r="43" spans="2:15" ht="66" customHeight="1">
      <c r="B43" s="821"/>
      <c r="C43" s="821"/>
      <c r="D43" s="673"/>
      <c r="E43" s="673"/>
      <c r="F43" s="851" t="s">
        <v>882</v>
      </c>
      <c r="G43" s="851"/>
      <c r="H43" s="272" t="s">
        <v>241</v>
      </c>
      <c r="I43" s="826"/>
      <c r="J43" s="916"/>
      <c r="K43" s="895" t="s">
        <v>931</v>
      </c>
      <c r="L43" s="895"/>
      <c r="M43" s="363"/>
      <c r="N43" s="670"/>
      <c r="O43" s="363"/>
    </row>
  </sheetData>
  <mergeCells count="76">
    <mergeCell ref="N38:N40"/>
    <mergeCell ref="N41:N43"/>
    <mergeCell ref="F36:G36"/>
    <mergeCell ref="N36:N37"/>
    <mergeCell ref="I41:I43"/>
    <mergeCell ref="K37:L37"/>
    <mergeCell ref="K41:L41"/>
    <mergeCell ref="J41:J43"/>
    <mergeCell ref="J35:J37"/>
    <mergeCell ref="I38:I40"/>
    <mergeCell ref="J38:J40"/>
    <mergeCell ref="K42:L42"/>
    <mergeCell ref="I35:I37"/>
    <mergeCell ref="K38:L38"/>
    <mergeCell ref="K39:L39"/>
    <mergeCell ref="K40:L40"/>
    <mergeCell ref="N29:N31"/>
    <mergeCell ref="N32:N34"/>
    <mergeCell ref="I29:I31"/>
    <mergeCell ref="J29:J31"/>
    <mergeCell ref="J32:J34"/>
    <mergeCell ref="I32:I34"/>
    <mergeCell ref="K29:L29"/>
    <mergeCell ref="K30:L30"/>
    <mergeCell ref="K31:L31"/>
    <mergeCell ref="K32:L32"/>
    <mergeCell ref="K33:L33"/>
    <mergeCell ref="K34:L34"/>
    <mergeCell ref="B41:C43"/>
    <mergeCell ref="D41:E43"/>
    <mergeCell ref="F41:G41"/>
    <mergeCell ref="B38:C40"/>
    <mergeCell ref="D38:E40"/>
    <mergeCell ref="F38:G38"/>
    <mergeCell ref="F40:G40"/>
    <mergeCell ref="F43:G43"/>
    <mergeCell ref="F39:G39"/>
    <mergeCell ref="F42:G42"/>
    <mergeCell ref="K43:L43"/>
    <mergeCell ref="B26:C26"/>
    <mergeCell ref="F29:G29"/>
    <mergeCell ref="F31:G31"/>
    <mergeCell ref="B35:C37"/>
    <mergeCell ref="D35:E37"/>
    <mergeCell ref="F35:G35"/>
    <mergeCell ref="B32:C34"/>
    <mergeCell ref="D32:E34"/>
    <mergeCell ref="F32:G32"/>
    <mergeCell ref="B27:C27"/>
    <mergeCell ref="D27:E27"/>
    <mergeCell ref="F27:G27"/>
    <mergeCell ref="B29:C31"/>
    <mergeCell ref="F34:G34"/>
    <mergeCell ref="D26:O26"/>
    <mergeCell ref="F37:G37"/>
    <mergeCell ref="B1:L1"/>
    <mergeCell ref="B18:C20"/>
    <mergeCell ref="D18:E20"/>
    <mergeCell ref="F18:G20"/>
    <mergeCell ref="H18:I20"/>
    <mergeCell ref="D4:E4"/>
    <mergeCell ref="D5:E5"/>
    <mergeCell ref="J5:K5"/>
    <mergeCell ref="J6:K6"/>
    <mergeCell ref="J7:K7"/>
    <mergeCell ref="J8:K9"/>
    <mergeCell ref="K27:L27"/>
    <mergeCell ref="K28:L28"/>
    <mergeCell ref="K35:L35"/>
    <mergeCell ref="K36:L36"/>
    <mergeCell ref="F33:G33"/>
    <mergeCell ref="B28:C28"/>
    <mergeCell ref="D28:E28"/>
    <mergeCell ref="F28:G28"/>
    <mergeCell ref="D29:E31"/>
    <mergeCell ref="F30:G30"/>
  </mergeCells>
  <conditionalFormatting sqref="J35:J37">
    <cfRule type="cellIs" dxfId="21" priority="17" operator="equal">
      <formula>"Partially Achieved"</formula>
    </cfRule>
    <cfRule type="cellIs" dxfId="20" priority="18" operator="equal">
      <formula>"Largely Achieved"</formula>
    </cfRule>
    <cfRule type="cellIs" dxfId="19" priority="19" operator="equal">
      <formula>"Not Achieved"</formula>
    </cfRule>
    <cfRule type="cellIs" dxfId="18" priority="20" operator="equal">
      <formula>"Fully Achieved"</formula>
    </cfRule>
  </conditionalFormatting>
  <conditionalFormatting sqref="J38:J40">
    <cfRule type="cellIs" dxfId="17" priority="13" operator="equal">
      <formula>"Partially Achieved"</formula>
    </cfRule>
    <cfRule type="cellIs" dxfId="16" priority="14" operator="equal">
      <formula>"Largely Achieved"</formula>
    </cfRule>
    <cfRule type="cellIs" dxfId="15" priority="15" operator="equal">
      <formula>"Not Achieved"</formula>
    </cfRule>
    <cfRule type="cellIs" dxfId="14" priority="16" operator="equal">
      <formula>"Fully Achieved"</formula>
    </cfRule>
  </conditionalFormatting>
  <conditionalFormatting sqref="J41:J43">
    <cfRule type="cellIs" dxfId="13" priority="9" operator="equal">
      <formula>"Partially Achieved"</formula>
    </cfRule>
    <cfRule type="cellIs" dxfId="12" priority="10" operator="equal">
      <formula>"Largely Achieved"</formula>
    </cfRule>
    <cfRule type="cellIs" dxfId="11" priority="11" operator="equal">
      <formula>"Not Achieved"</formula>
    </cfRule>
    <cfRule type="cellIs" dxfId="10" priority="12" operator="equal">
      <formula>"Fully Achieved"</formula>
    </cfRule>
  </conditionalFormatting>
  <conditionalFormatting sqref="J32:J34">
    <cfRule type="cellIs" dxfId="9" priority="5" operator="equal">
      <formula>"Partially Achieved"</formula>
    </cfRule>
    <cfRule type="cellIs" dxfId="8" priority="6" operator="equal">
      <formula>"Largely Achieved"</formula>
    </cfRule>
    <cfRule type="cellIs" dxfId="7" priority="7" operator="equal">
      <formula>"Not Achieved"</formula>
    </cfRule>
    <cfRule type="cellIs" dxfId="6" priority="8" operator="equal">
      <formula>"Fully Achieved"</formula>
    </cfRule>
  </conditionalFormatting>
  <conditionalFormatting sqref="J29">
    <cfRule type="cellIs" dxfId="5" priority="1" operator="equal">
      <formula>"Partially Achieved"</formula>
    </cfRule>
    <cfRule type="cellIs" dxfId="4" priority="2" operator="equal">
      <formula>"Largely Achieved"</formula>
    </cfRule>
    <cfRule type="cellIs" dxfId="3" priority="3" operator="equal">
      <formula>"Not Achieved"</formula>
    </cfRule>
    <cfRule type="cellIs" dxfId="2" priority="4" operator="equal">
      <formula>"Fully Achieved"</formula>
    </cfRule>
  </conditionalFormatting>
  <dataValidations count="1">
    <dataValidation type="list" allowBlank="1" showInputMessage="1" showErrorMessage="1" sqref="H29:H43" xr:uid="{055F17E0-41A5-46A4-8A88-504F0B93150E}">
      <formula1>"Y, T"</formula1>
    </dataValidation>
  </dataValidations>
  <printOptions gridLines="1"/>
  <pageMargins left="0.25" right="0.25" top="0.75" bottom="0.75" header="0.3" footer="0.3"/>
  <pageSetup paperSize="9" fitToHeight="0" orientation="landscape" horizontalDpi="300" verticalDpi="3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B1F2F-7B94-4226-A74B-73C4950DBD63}">
  <sheetPr>
    <tabColor theme="9" tint="-0.249977111117893"/>
  </sheetPr>
  <dimension ref="A1:L70"/>
  <sheetViews>
    <sheetView showGridLines="0" zoomScale="75" zoomScaleNormal="75" workbookViewId="0">
      <selection activeCell="C49" sqref="C49"/>
    </sheetView>
  </sheetViews>
  <sheetFormatPr baseColWidth="10" defaultColWidth="8.6640625" defaultRowHeight="12"/>
  <cols>
    <col min="1" max="1" width="3" style="293" bestFit="1" customWidth="1"/>
    <col min="2" max="2" width="17.33203125" style="293" bestFit="1" customWidth="1"/>
    <col min="3" max="3" width="32.83203125" style="318" bestFit="1" customWidth="1"/>
    <col min="4" max="4" width="50.1640625" style="293" bestFit="1" customWidth="1"/>
    <col min="5" max="5" width="6.1640625" style="293" bestFit="1" customWidth="1"/>
    <col min="6" max="6" width="8.6640625" style="293"/>
    <col min="7" max="7" width="16.6640625" style="293" bestFit="1" customWidth="1"/>
    <col min="8" max="8" width="25.5" style="293" customWidth="1"/>
    <col min="9" max="9" width="32.1640625" style="293" customWidth="1"/>
    <col min="10" max="10" width="22" style="293" customWidth="1"/>
    <col min="11" max="11" width="21.33203125" style="293" customWidth="1"/>
    <col min="12" max="12" width="21.5" style="293" customWidth="1"/>
    <col min="13" max="16384" width="8.6640625" style="293"/>
  </cols>
  <sheetData>
    <row r="1" spans="1:12" ht="13">
      <c r="A1" s="291" t="s">
        <v>279</v>
      </c>
      <c r="B1" s="291" t="s">
        <v>268</v>
      </c>
      <c r="C1" s="292" t="s">
        <v>393</v>
      </c>
      <c r="D1" s="291" t="s">
        <v>56</v>
      </c>
      <c r="E1" s="291" t="s">
        <v>270</v>
      </c>
      <c r="G1" s="291" t="s">
        <v>289</v>
      </c>
      <c r="H1" s="294" t="s">
        <v>252</v>
      </c>
      <c r="I1" s="294" t="s">
        <v>257</v>
      </c>
      <c r="J1" s="294" t="s">
        <v>258</v>
      </c>
      <c r="K1" s="294" t="s">
        <v>259</v>
      </c>
      <c r="L1" s="294" t="s">
        <v>261</v>
      </c>
    </row>
    <row r="2" spans="1:12" ht="14" customHeight="1">
      <c r="A2" s="295">
        <v>1</v>
      </c>
      <c r="B2" s="296" t="s">
        <v>252</v>
      </c>
      <c r="C2" s="297" t="s">
        <v>271</v>
      </c>
      <c r="D2" s="296" t="s">
        <v>253</v>
      </c>
      <c r="E2" s="298">
        <v>1.1000000000000001</v>
      </c>
      <c r="G2" s="919" t="s">
        <v>269</v>
      </c>
      <c r="H2" s="296" t="s">
        <v>271</v>
      </c>
      <c r="I2" s="296" t="s">
        <v>274</v>
      </c>
      <c r="J2" s="296" t="s">
        <v>258</v>
      </c>
      <c r="K2" s="296" t="s">
        <v>259</v>
      </c>
      <c r="L2" s="296" t="s">
        <v>262</v>
      </c>
    </row>
    <row r="3" spans="1:12" ht="14">
      <c r="A3" s="295">
        <v>2</v>
      </c>
      <c r="B3" s="296" t="s">
        <v>252</v>
      </c>
      <c r="C3" s="297" t="s">
        <v>271</v>
      </c>
      <c r="D3" s="296" t="s">
        <v>254</v>
      </c>
      <c r="E3" s="298">
        <v>1.1000000000000001</v>
      </c>
      <c r="G3" s="920"/>
      <c r="H3" s="296" t="s">
        <v>272</v>
      </c>
      <c r="I3" s="299" t="s">
        <v>275</v>
      </c>
      <c r="J3" s="300"/>
      <c r="K3" s="300"/>
      <c r="L3" s="296" t="s">
        <v>259</v>
      </c>
    </row>
    <row r="4" spans="1:12" ht="14">
      <c r="A4" s="295">
        <v>3</v>
      </c>
      <c r="B4" s="296" t="s">
        <v>252</v>
      </c>
      <c r="C4" s="297" t="s">
        <v>271</v>
      </c>
      <c r="D4" s="296"/>
      <c r="E4" s="301"/>
      <c r="G4" s="920"/>
      <c r="H4" s="299" t="s">
        <v>273</v>
      </c>
      <c r="I4" s="296" t="s">
        <v>276</v>
      </c>
      <c r="J4" s="300"/>
      <c r="K4" s="300"/>
      <c r="L4" s="296" t="s">
        <v>408</v>
      </c>
    </row>
    <row r="5" spans="1:12" ht="14">
      <c r="A5" s="295">
        <v>4</v>
      </c>
      <c r="B5" s="296" t="s">
        <v>252</v>
      </c>
      <c r="C5" s="297" t="s">
        <v>272</v>
      </c>
      <c r="D5" s="296" t="s">
        <v>253</v>
      </c>
      <c r="E5" s="298">
        <v>1.1000000000000001</v>
      </c>
      <c r="G5" s="920"/>
      <c r="H5" s="296" t="s">
        <v>401</v>
      </c>
      <c r="I5" s="296" t="s">
        <v>277</v>
      </c>
      <c r="J5" s="300"/>
      <c r="K5" s="300"/>
      <c r="L5" s="296" t="s">
        <v>265</v>
      </c>
    </row>
    <row r="6" spans="1:12" ht="14">
      <c r="A6" s="295">
        <v>5</v>
      </c>
      <c r="B6" s="296" t="s">
        <v>252</v>
      </c>
      <c r="C6" s="297" t="s">
        <v>272</v>
      </c>
      <c r="D6" s="296" t="s">
        <v>254</v>
      </c>
      <c r="E6" s="298">
        <v>1.1000000000000001</v>
      </c>
      <c r="G6" s="921"/>
      <c r="H6" s="296" t="s">
        <v>400</v>
      </c>
      <c r="I6" s="296" t="s">
        <v>665</v>
      </c>
      <c r="J6" s="300"/>
      <c r="K6" s="300"/>
      <c r="L6" s="297" t="s">
        <v>266</v>
      </c>
    </row>
    <row r="7" spans="1:12" ht="14">
      <c r="A7" s="295">
        <v>6</v>
      </c>
      <c r="B7" s="296" t="s">
        <v>252</v>
      </c>
      <c r="C7" s="297" t="s">
        <v>272</v>
      </c>
      <c r="D7" s="296"/>
      <c r="E7" s="301"/>
      <c r="G7" s="302"/>
      <c r="H7" s="302"/>
      <c r="I7" s="302"/>
      <c r="J7" s="302"/>
      <c r="K7" s="302"/>
      <c r="L7" s="302"/>
    </row>
    <row r="8" spans="1:12" ht="14">
      <c r="A8" s="295">
        <v>7</v>
      </c>
      <c r="B8" s="296" t="s">
        <v>252</v>
      </c>
      <c r="C8" s="297" t="s">
        <v>273</v>
      </c>
      <c r="D8" s="296" t="s">
        <v>402</v>
      </c>
      <c r="E8" s="298">
        <v>1.1000000000000001</v>
      </c>
      <c r="G8" s="302"/>
      <c r="H8" s="302"/>
      <c r="I8" s="302"/>
      <c r="J8" s="302"/>
      <c r="K8" s="302"/>
      <c r="L8" s="302"/>
    </row>
    <row r="9" spans="1:12" ht="14">
      <c r="A9" s="295">
        <v>8</v>
      </c>
      <c r="B9" s="296" t="s">
        <v>252</v>
      </c>
      <c r="C9" s="297" t="s">
        <v>273</v>
      </c>
      <c r="D9" s="296"/>
      <c r="E9" s="301"/>
      <c r="G9" s="303"/>
      <c r="H9" s="302"/>
      <c r="I9" s="302"/>
      <c r="J9" s="302"/>
      <c r="K9" s="302"/>
      <c r="L9" s="302"/>
    </row>
    <row r="10" spans="1:12" ht="14">
      <c r="A10" s="295">
        <v>9</v>
      </c>
      <c r="B10" s="296" t="s">
        <v>252</v>
      </c>
      <c r="C10" s="297" t="s">
        <v>273</v>
      </c>
      <c r="D10" s="296"/>
      <c r="E10" s="301"/>
      <c r="G10" s="303"/>
      <c r="H10" s="304"/>
      <c r="J10" s="305"/>
      <c r="K10" s="305"/>
    </row>
    <row r="11" spans="1:12" ht="14">
      <c r="A11" s="295">
        <v>10</v>
      </c>
      <c r="B11" s="296" t="s">
        <v>252</v>
      </c>
      <c r="C11" s="297" t="s">
        <v>401</v>
      </c>
      <c r="D11" s="296" t="s">
        <v>407</v>
      </c>
      <c r="E11" s="298">
        <v>1.1000000000000001</v>
      </c>
      <c r="G11" s="303"/>
      <c r="H11" s="305"/>
      <c r="I11" s="304"/>
      <c r="J11" s="305"/>
      <c r="K11" s="305"/>
    </row>
    <row r="12" spans="1:12" ht="14">
      <c r="A12" s="295">
        <v>11</v>
      </c>
      <c r="B12" s="296" t="s">
        <v>252</v>
      </c>
      <c r="C12" s="297" t="s">
        <v>401</v>
      </c>
      <c r="D12" s="296"/>
      <c r="E12" s="301"/>
      <c r="G12" s="303"/>
      <c r="H12" s="305"/>
      <c r="I12" s="304"/>
      <c r="J12" s="305"/>
      <c r="K12" s="305"/>
    </row>
    <row r="13" spans="1:12" ht="14">
      <c r="A13" s="295">
        <v>12</v>
      </c>
      <c r="B13" s="296" t="s">
        <v>252</v>
      </c>
      <c r="C13" s="297" t="s">
        <v>401</v>
      </c>
      <c r="D13" s="296"/>
      <c r="E13" s="301"/>
      <c r="G13" s="303"/>
      <c r="H13" s="305"/>
      <c r="I13" s="304"/>
      <c r="J13" s="305"/>
      <c r="K13" s="305"/>
    </row>
    <row r="14" spans="1:12" ht="13">
      <c r="A14" s="295">
        <v>13</v>
      </c>
      <c r="B14" s="296" t="s">
        <v>252</v>
      </c>
      <c r="C14" s="297" t="s">
        <v>399</v>
      </c>
      <c r="D14" s="296" t="s">
        <v>253</v>
      </c>
      <c r="E14" s="298">
        <v>1.1000000000000001</v>
      </c>
    </row>
    <row r="15" spans="1:12" ht="13">
      <c r="A15" s="295">
        <v>14</v>
      </c>
      <c r="B15" s="296" t="s">
        <v>252</v>
      </c>
      <c r="C15" s="297" t="s">
        <v>399</v>
      </c>
      <c r="D15" s="296" t="s">
        <v>254</v>
      </c>
      <c r="E15" s="298">
        <v>1.1000000000000001</v>
      </c>
    </row>
    <row r="16" spans="1:12" ht="13">
      <c r="A16" s="295">
        <v>15</v>
      </c>
      <c r="B16" s="296" t="s">
        <v>252</v>
      </c>
      <c r="C16" s="297" t="s">
        <v>399</v>
      </c>
      <c r="D16" s="296"/>
      <c r="E16" s="301"/>
    </row>
    <row r="17" spans="1:5" ht="13">
      <c r="A17" s="295">
        <v>16</v>
      </c>
      <c r="B17" s="296" t="s">
        <v>255</v>
      </c>
      <c r="C17" s="297" t="s">
        <v>274</v>
      </c>
      <c r="D17" s="296" t="s">
        <v>256</v>
      </c>
      <c r="E17" s="298">
        <v>0.72</v>
      </c>
    </row>
    <row r="18" spans="1:5" ht="13">
      <c r="A18" s="295">
        <v>17</v>
      </c>
      <c r="B18" s="296" t="s">
        <v>257</v>
      </c>
      <c r="C18" s="297" t="s">
        <v>274</v>
      </c>
      <c r="D18" s="296" t="s">
        <v>619</v>
      </c>
      <c r="E18" s="298">
        <v>0.8</v>
      </c>
    </row>
    <row r="19" spans="1:5" ht="13">
      <c r="A19" s="295">
        <v>18</v>
      </c>
      <c r="B19" s="296" t="s">
        <v>257</v>
      </c>
      <c r="C19" s="297" t="s">
        <v>274</v>
      </c>
      <c r="D19" s="296" t="s">
        <v>620</v>
      </c>
      <c r="E19" s="298">
        <v>0.7</v>
      </c>
    </row>
    <row r="20" spans="1:5" ht="13">
      <c r="A20" s="295">
        <v>19</v>
      </c>
      <c r="B20" s="296" t="s">
        <v>257</v>
      </c>
      <c r="C20" s="306" t="s">
        <v>275</v>
      </c>
      <c r="D20" s="296" t="s">
        <v>256</v>
      </c>
      <c r="E20" s="298">
        <v>0.72</v>
      </c>
    </row>
    <row r="21" spans="1:5" ht="13">
      <c r="A21" s="295">
        <v>20</v>
      </c>
      <c r="B21" s="296" t="s">
        <v>257</v>
      </c>
      <c r="C21" s="306" t="s">
        <v>275</v>
      </c>
      <c r="D21" s="296" t="s">
        <v>619</v>
      </c>
      <c r="E21" s="298">
        <v>0.8</v>
      </c>
    </row>
    <row r="22" spans="1:5" ht="13">
      <c r="A22" s="295">
        <v>21</v>
      </c>
      <c r="B22" s="296" t="s">
        <v>257</v>
      </c>
      <c r="C22" s="306" t="s">
        <v>275</v>
      </c>
      <c r="D22" s="296" t="s">
        <v>620</v>
      </c>
      <c r="E22" s="298">
        <v>0.7</v>
      </c>
    </row>
    <row r="23" spans="1:5" ht="13">
      <c r="A23" s="295">
        <v>22</v>
      </c>
      <c r="B23" s="296" t="s">
        <v>257</v>
      </c>
      <c r="C23" s="297" t="s">
        <v>276</v>
      </c>
      <c r="D23" s="296" t="s">
        <v>256</v>
      </c>
      <c r="E23" s="298">
        <v>0.72</v>
      </c>
    </row>
    <row r="24" spans="1:5" ht="13">
      <c r="A24" s="295">
        <v>23</v>
      </c>
      <c r="B24" s="296" t="s">
        <v>257</v>
      </c>
      <c r="C24" s="297" t="s">
        <v>276</v>
      </c>
      <c r="D24" s="296" t="s">
        <v>619</v>
      </c>
      <c r="E24" s="298">
        <v>0.8</v>
      </c>
    </row>
    <row r="25" spans="1:5" ht="13">
      <c r="A25" s="295">
        <v>24</v>
      </c>
      <c r="B25" s="296" t="s">
        <v>257</v>
      </c>
      <c r="C25" s="297" t="s">
        <v>276</v>
      </c>
      <c r="D25" s="296" t="s">
        <v>620</v>
      </c>
      <c r="E25" s="298">
        <v>0.7</v>
      </c>
    </row>
    <row r="26" spans="1:5" ht="13">
      <c r="A26" s="295">
        <v>25</v>
      </c>
      <c r="B26" s="296" t="s">
        <v>257</v>
      </c>
      <c r="C26" s="297" t="s">
        <v>277</v>
      </c>
      <c r="D26" s="296" t="s">
        <v>256</v>
      </c>
      <c r="E26" s="298">
        <v>0.72</v>
      </c>
    </row>
    <row r="27" spans="1:5" ht="13">
      <c r="A27" s="295">
        <v>26</v>
      </c>
      <c r="B27" s="296" t="s">
        <v>257</v>
      </c>
      <c r="C27" s="297" t="s">
        <v>277</v>
      </c>
      <c r="D27" s="296" t="s">
        <v>619</v>
      </c>
      <c r="E27" s="298">
        <v>0.8</v>
      </c>
    </row>
    <row r="28" spans="1:5" ht="13">
      <c r="A28" s="295">
        <v>27</v>
      </c>
      <c r="B28" s="296" t="s">
        <v>257</v>
      </c>
      <c r="C28" s="297" t="s">
        <v>277</v>
      </c>
      <c r="D28" s="296" t="s">
        <v>620</v>
      </c>
      <c r="E28" s="298">
        <v>0.7</v>
      </c>
    </row>
    <row r="29" spans="1:5" ht="13">
      <c r="A29" s="295">
        <v>28</v>
      </c>
      <c r="B29" s="296" t="s">
        <v>257</v>
      </c>
      <c r="C29" s="297" t="s">
        <v>278</v>
      </c>
      <c r="D29" s="296" t="s">
        <v>256</v>
      </c>
      <c r="E29" s="298">
        <v>0.72</v>
      </c>
    </row>
    <row r="30" spans="1:5" ht="22" customHeight="1">
      <c r="A30" s="295">
        <v>29</v>
      </c>
      <c r="B30" s="296" t="s">
        <v>257</v>
      </c>
      <c r="C30" s="297" t="s">
        <v>278</v>
      </c>
      <c r="D30" s="296" t="s">
        <v>619</v>
      </c>
      <c r="E30" s="298">
        <v>0.8</v>
      </c>
    </row>
    <row r="31" spans="1:5" ht="13">
      <c r="A31" s="295">
        <v>30</v>
      </c>
      <c r="B31" s="296" t="s">
        <v>257</v>
      </c>
      <c r="C31" s="297" t="s">
        <v>278</v>
      </c>
      <c r="D31" s="296" t="s">
        <v>620</v>
      </c>
      <c r="E31" s="298">
        <v>0.7</v>
      </c>
    </row>
    <row r="32" spans="1:5" ht="13">
      <c r="A32" s="295">
        <v>31</v>
      </c>
      <c r="B32" s="296" t="s">
        <v>258</v>
      </c>
      <c r="C32" s="297" t="s">
        <v>258</v>
      </c>
      <c r="D32" s="296" t="s">
        <v>621</v>
      </c>
      <c r="E32" s="298">
        <v>0.9</v>
      </c>
    </row>
    <row r="33" spans="1:5" ht="13">
      <c r="A33" s="295">
        <v>32</v>
      </c>
      <c r="B33" s="296" t="s">
        <v>258</v>
      </c>
      <c r="C33" s="297" t="s">
        <v>258</v>
      </c>
      <c r="D33" s="296"/>
      <c r="E33" s="298"/>
    </row>
    <row r="34" spans="1:5" ht="13">
      <c r="A34" s="295">
        <v>33</v>
      </c>
      <c r="B34" s="296" t="s">
        <v>258</v>
      </c>
      <c r="C34" s="297" t="s">
        <v>258</v>
      </c>
      <c r="D34" s="307"/>
      <c r="E34" s="308"/>
    </row>
    <row r="35" spans="1:5" ht="13">
      <c r="A35" s="295">
        <v>34</v>
      </c>
      <c r="B35" s="296" t="s">
        <v>259</v>
      </c>
      <c r="C35" s="297" t="s">
        <v>259</v>
      </c>
      <c r="D35" s="297" t="s">
        <v>260</v>
      </c>
      <c r="E35" s="298">
        <v>1</v>
      </c>
    </row>
    <row r="36" spans="1:5" ht="13">
      <c r="A36" s="295">
        <v>35</v>
      </c>
      <c r="B36" s="296" t="s">
        <v>259</v>
      </c>
      <c r="C36" s="297" t="s">
        <v>259</v>
      </c>
      <c r="D36" s="309"/>
      <c r="E36" s="310"/>
    </row>
    <row r="37" spans="1:5" ht="13">
      <c r="A37" s="295">
        <v>36</v>
      </c>
      <c r="B37" s="296" t="s">
        <v>259</v>
      </c>
      <c r="C37" s="297" t="s">
        <v>259</v>
      </c>
      <c r="D37" s="297"/>
      <c r="E37" s="298"/>
    </row>
    <row r="38" spans="1:5" ht="13">
      <c r="A38" s="295">
        <v>37</v>
      </c>
      <c r="B38" s="296" t="s">
        <v>261</v>
      </c>
      <c r="C38" s="297" t="s">
        <v>262</v>
      </c>
      <c r="D38" s="297" t="s">
        <v>263</v>
      </c>
      <c r="E38" s="298">
        <v>0.9</v>
      </c>
    </row>
    <row r="39" spans="1:5" ht="13">
      <c r="A39" s="295">
        <v>38</v>
      </c>
      <c r="B39" s="296" t="s">
        <v>261</v>
      </c>
      <c r="C39" s="297" t="s">
        <v>262</v>
      </c>
      <c r="D39" s="297" t="s">
        <v>264</v>
      </c>
      <c r="E39" s="298">
        <v>0.9</v>
      </c>
    </row>
    <row r="40" spans="1:5" ht="13">
      <c r="A40" s="295">
        <v>39</v>
      </c>
      <c r="B40" s="296" t="s">
        <v>261</v>
      </c>
      <c r="C40" s="297" t="s">
        <v>262</v>
      </c>
      <c r="D40" s="297"/>
      <c r="E40" s="298"/>
    </row>
    <row r="41" spans="1:5" ht="13">
      <c r="A41" s="295">
        <v>40</v>
      </c>
      <c r="B41" s="296" t="s">
        <v>261</v>
      </c>
      <c r="C41" s="297" t="s">
        <v>259</v>
      </c>
      <c r="D41" s="297" t="s">
        <v>260</v>
      </c>
      <c r="E41" s="298">
        <v>1</v>
      </c>
    </row>
    <row r="42" spans="1:5" ht="13">
      <c r="A42" s="295">
        <v>41</v>
      </c>
      <c r="B42" s="296" t="s">
        <v>261</v>
      </c>
      <c r="C42" s="297" t="s">
        <v>259</v>
      </c>
      <c r="D42" s="297" t="s">
        <v>373</v>
      </c>
      <c r="E42" s="298">
        <v>0.06</v>
      </c>
    </row>
    <row r="43" spans="1:5" ht="13">
      <c r="A43" s="295">
        <v>42</v>
      </c>
      <c r="B43" s="296" t="s">
        <v>261</v>
      </c>
      <c r="C43" s="297" t="s">
        <v>259</v>
      </c>
      <c r="D43" s="297"/>
      <c r="E43" s="298"/>
    </row>
    <row r="44" spans="1:5" ht="13">
      <c r="A44" s="295">
        <v>43</v>
      </c>
      <c r="B44" s="311" t="s">
        <v>261</v>
      </c>
      <c r="C44" s="312" t="s">
        <v>265</v>
      </c>
      <c r="D44" s="297" t="s">
        <v>614</v>
      </c>
      <c r="E44" s="310">
        <v>0.8</v>
      </c>
    </row>
    <row r="45" spans="1:5" ht="13">
      <c r="A45" s="295">
        <v>44</v>
      </c>
      <c r="B45" s="296" t="s">
        <v>261</v>
      </c>
      <c r="C45" s="297" t="s">
        <v>265</v>
      </c>
      <c r="D45" s="297"/>
      <c r="E45" s="298"/>
    </row>
    <row r="46" spans="1:5" ht="13">
      <c r="A46" s="295">
        <v>45</v>
      </c>
      <c r="B46" s="296" t="s">
        <v>261</v>
      </c>
      <c r="C46" s="297" t="s">
        <v>265</v>
      </c>
      <c r="D46" s="297"/>
      <c r="E46" s="298"/>
    </row>
    <row r="47" spans="1:5" ht="13">
      <c r="A47" s="295">
        <v>46</v>
      </c>
      <c r="B47" s="297" t="s">
        <v>261</v>
      </c>
      <c r="C47" s="297" t="s">
        <v>266</v>
      </c>
      <c r="D47" s="313" t="s">
        <v>615</v>
      </c>
      <c r="E47" s="298">
        <v>0.9</v>
      </c>
    </row>
    <row r="48" spans="1:5" ht="13">
      <c r="A48" s="295">
        <v>47</v>
      </c>
      <c r="B48" s="297" t="s">
        <v>261</v>
      </c>
      <c r="C48" s="297" t="s">
        <v>266</v>
      </c>
      <c r="D48" s="297"/>
      <c r="E48" s="298"/>
    </row>
    <row r="49" spans="1:5" ht="13">
      <c r="A49" s="295">
        <v>48</v>
      </c>
      <c r="B49" s="297" t="s">
        <v>261</v>
      </c>
      <c r="C49" s="297" t="s">
        <v>266</v>
      </c>
      <c r="D49" s="297"/>
      <c r="E49" s="298"/>
    </row>
    <row r="50" spans="1:5" ht="13">
      <c r="A50" s="295">
        <v>49</v>
      </c>
      <c r="B50" s="297" t="s">
        <v>261</v>
      </c>
      <c r="C50" s="297" t="s">
        <v>267</v>
      </c>
      <c r="D50" s="297" t="s">
        <v>409</v>
      </c>
      <c r="E50" s="298">
        <v>0.9</v>
      </c>
    </row>
    <row r="51" spans="1:5" ht="13">
      <c r="A51" s="295">
        <v>50</v>
      </c>
      <c r="B51" s="297" t="s">
        <v>261</v>
      </c>
      <c r="C51" s="297" t="s">
        <v>267</v>
      </c>
      <c r="D51" s="297"/>
      <c r="E51" s="298"/>
    </row>
    <row r="52" spans="1:5" ht="13">
      <c r="A52" s="295">
        <v>51</v>
      </c>
      <c r="B52" s="297" t="s">
        <v>261</v>
      </c>
      <c r="C52" s="297" t="s">
        <v>267</v>
      </c>
      <c r="D52" s="297"/>
      <c r="E52" s="298"/>
    </row>
    <row r="53" spans="1:5" ht="13">
      <c r="A53" s="295">
        <v>52</v>
      </c>
      <c r="B53" s="297" t="s">
        <v>261</v>
      </c>
      <c r="C53" s="314" t="s">
        <v>387</v>
      </c>
      <c r="D53" s="314" t="s">
        <v>682</v>
      </c>
      <c r="E53" s="315">
        <v>0.9</v>
      </c>
    </row>
    <row r="54" spans="1:5" ht="13">
      <c r="A54" s="295">
        <v>53</v>
      </c>
      <c r="B54" s="297" t="s">
        <v>261</v>
      </c>
      <c r="C54" s="314" t="s">
        <v>387</v>
      </c>
      <c r="D54" s="314"/>
      <c r="E54" s="315"/>
    </row>
    <row r="55" spans="1:5" ht="13">
      <c r="A55" s="295">
        <v>54</v>
      </c>
      <c r="B55" s="297" t="s">
        <v>261</v>
      </c>
      <c r="C55" s="314" t="s">
        <v>387</v>
      </c>
      <c r="D55" s="314"/>
      <c r="E55" s="315"/>
    </row>
    <row r="56" spans="1:5" ht="26">
      <c r="A56" s="295">
        <v>55</v>
      </c>
      <c r="B56" s="297" t="s">
        <v>261</v>
      </c>
      <c r="C56" s="314" t="s">
        <v>388</v>
      </c>
      <c r="D56" s="314" t="s">
        <v>394</v>
      </c>
      <c r="E56" s="315">
        <v>0.9</v>
      </c>
    </row>
    <row r="57" spans="1:5" ht="26">
      <c r="A57" s="295">
        <v>56</v>
      </c>
      <c r="B57" s="297" t="s">
        <v>261</v>
      </c>
      <c r="C57" s="314" t="s">
        <v>388</v>
      </c>
      <c r="D57" s="314" t="s">
        <v>395</v>
      </c>
      <c r="E57" s="315">
        <v>0.9</v>
      </c>
    </row>
    <row r="58" spans="1:5" ht="26">
      <c r="A58" s="295">
        <v>57</v>
      </c>
      <c r="B58" s="297" t="s">
        <v>261</v>
      </c>
      <c r="C58" s="314" t="s">
        <v>388</v>
      </c>
      <c r="D58" s="314"/>
      <c r="E58" s="315"/>
    </row>
    <row r="59" spans="1:5" ht="26">
      <c r="A59" s="295">
        <v>58</v>
      </c>
      <c r="B59" s="297" t="s">
        <v>261</v>
      </c>
      <c r="C59" s="316" t="s">
        <v>389</v>
      </c>
      <c r="D59" s="317" t="s">
        <v>616</v>
      </c>
      <c r="E59" s="315">
        <v>0.9</v>
      </c>
    </row>
    <row r="60" spans="1:5" ht="26">
      <c r="A60" s="295">
        <v>59</v>
      </c>
      <c r="B60" s="297" t="s">
        <v>261</v>
      </c>
      <c r="C60" s="316" t="s">
        <v>389</v>
      </c>
      <c r="D60" s="314"/>
      <c r="E60" s="315"/>
    </row>
    <row r="61" spans="1:5" ht="26">
      <c r="A61" s="295">
        <v>60</v>
      </c>
      <c r="B61" s="297" t="s">
        <v>261</v>
      </c>
      <c r="C61" s="316" t="s">
        <v>389</v>
      </c>
      <c r="D61" s="314"/>
      <c r="E61" s="315"/>
    </row>
    <row r="62" spans="1:5" ht="13">
      <c r="A62" s="295">
        <v>61</v>
      </c>
      <c r="B62" s="297" t="s">
        <v>261</v>
      </c>
      <c r="C62" s="316" t="s">
        <v>390</v>
      </c>
      <c r="D62" s="314" t="s">
        <v>396</v>
      </c>
      <c r="E62" s="315">
        <v>0.9</v>
      </c>
    </row>
    <row r="63" spans="1:5" ht="13">
      <c r="A63" s="295">
        <v>62</v>
      </c>
      <c r="B63" s="297" t="s">
        <v>261</v>
      </c>
      <c r="C63" s="316" t="s">
        <v>390</v>
      </c>
      <c r="D63" s="314" t="s">
        <v>397</v>
      </c>
      <c r="E63" s="315">
        <v>0.9</v>
      </c>
    </row>
    <row r="64" spans="1:5" ht="13">
      <c r="A64" s="295">
        <v>63</v>
      </c>
      <c r="B64" s="297" t="s">
        <v>261</v>
      </c>
      <c r="C64" s="316" t="s">
        <v>390</v>
      </c>
      <c r="D64" s="314"/>
      <c r="E64" s="315"/>
    </row>
    <row r="65" spans="1:5" ht="26">
      <c r="A65" s="295">
        <v>64</v>
      </c>
      <c r="B65" s="297" t="s">
        <v>261</v>
      </c>
      <c r="C65" s="316" t="s">
        <v>391</v>
      </c>
      <c r="D65" s="314" t="s">
        <v>398</v>
      </c>
      <c r="E65" s="315">
        <v>0.9</v>
      </c>
    </row>
    <row r="66" spans="1:5" ht="26">
      <c r="A66" s="295">
        <v>65</v>
      </c>
      <c r="B66" s="297" t="s">
        <v>261</v>
      </c>
      <c r="C66" s="316" t="s">
        <v>391</v>
      </c>
      <c r="D66" s="314"/>
      <c r="E66" s="315"/>
    </row>
    <row r="67" spans="1:5" ht="26">
      <c r="A67" s="295">
        <v>66</v>
      </c>
      <c r="B67" s="297" t="s">
        <v>261</v>
      </c>
      <c r="C67" s="316" t="s">
        <v>391</v>
      </c>
      <c r="D67" s="314"/>
      <c r="E67" s="315"/>
    </row>
    <row r="68" spans="1:5" ht="13">
      <c r="A68" s="295">
        <v>67</v>
      </c>
      <c r="B68" s="297" t="s">
        <v>261</v>
      </c>
      <c r="C68" s="316" t="s">
        <v>392</v>
      </c>
      <c r="D68" s="313" t="s">
        <v>617</v>
      </c>
      <c r="E68" s="315">
        <v>0.9</v>
      </c>
    </row>
    <row r="69" spans="1:5" ht="13">
      <c r="A69" s="295">
        <v>68</v>
      </c>
      <c r="B69" s="297" t="s">
        <v>261</v>
      </c>
      <c r="C69" s="316" t="s">
        <v>392</v>
      </c>
      <c r="D69" s="299"/>
      <c r="E69" s="299"/>
    </row>
    <row r="70" spans="1:5" ht="13">
      <c r="A70" s="295">
        <v>69</v>
      </c>
      <c r="B70" s="297" t="s">
        <v>261</v>
      </c>
      <c r="C70" s="316" t="s">
        <v>392</v>
      </c>
      <c r="D70" s="299"/>
      <c r="E70" s="299"/>
    </row>
  </sheetData>
  <mergeCells count="1">
    <mergeCell ref="G2:G6"/>
  </mergeCells>
  <conditionalFormatting sqref="A48:E64 A47:C47 E47 A65:C65 E65 A66:E67 A69:E70 A68:C68 E68 A1:E46">
    <cfRule type="cellIs" dxfId="1" priority="2" operator="equal">
      <formula>""</formula>
    </cfRule>
  </conditionalFormatting>
  <conditionalFormatting sqref="D65">
    <cfRule type="cellIs" dxfId="0" priority="1" operator="equal">
      <formula>""</formula>
    </cfRule>
  </conditionalFormatting>
  <printOptions gridLines="1"/>
  <pageMargins left="0.7" right="0.7" top="0.75" bottom="0.75" header="0.3" footer="0.3"/>
  <pageSetup paperSize="9"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6F55A-B1A4-4D10-B901-6D8911002DBD}">
  <sheetPr codeName="Sheet3">
    <tabColor theme="1" tint="0.499984740745262"/>
  </sheetPr>
  <dimension ref="B1:T27"/>
  <sheetViews>
    <sheetView view="pageBreakPreview" zoomScale="75" zoomScaleNormal="80" zoomScaleSheetLayoutView="75" zoomScalePageLayoutView="30" workbookViewId="0"/>
  </sheetViews>
  <sheetFormatPr baseColWidth="10" defaultColWidth="8.83203125" defaultRowHeight="14"/>
  <cols>
    <col min="1" max="1" width="2.5" style="1" customWidth="1"/>
    <col min="2" max="2" width="21" style="1" customWidth="1"/>
    <col min="3" max="3" width="40.6640625" style="1" customWidth="1"/>
    <col min="4" max="4" width="21" style="1" customWidth="1"/>
    <col min="5" max="5" width="40.6640625" style="1" customWidth="1"/>
    <col min="6" max="6" width="2.5" style="1" customWidth="1"/>
    <col min="7" max="8" width="15.5" style="1" customWidth="1"/>
    <col min="9" max="10" width="30.5" style="1" customWidth="1"/>
    <col min="11" max="16" width="15.5" style="1" customWidth="1"/>
    <col min="17" max="17" width="25.1640625" style="1" customWidth="1"/>
    <col min="18" max="23" width="20.5" style="1" customWidth="1"/>
    <col min="24" max="25" width="1.5" style="1" customWidth="1"/>
    <col min="26" max="27" width="8.83203125" style="1" customWidth="1"/>
    <col min="28" max="16384" width="8.83203125" style="1"/>
  </cols>
  <sheetData>
    <row r="1" spans="2:20" ht="15" customHeight="1">
      <c r="B1" s="410"/>
      <c r="C1" s="410"/>
      <c r="D1" s="410"/>
      <c r="E1" s="410"/>
      <c r="F1" s="410"/>
      <c r="G1" s="410"/>
      <c r="H1" s="410"/>
      <c r="I1" s="410"/>
      <c r="J1" s="410"/>
      <c r="K1" s="410"/>
      <c r="L1" s="410"/>
      <c r="M1" s="410"/>
      <c r="N1" s="410"/>
      <c r="O1" s="410"/>
      <c r="P1" s="410"/>
      <c r="Q1" s="410"/>
      <c r="R1" s="410"/>
    </row>
    <row r="2" spans="2:20" ht="55" customHeight="1">
      <c r="B2" s="451" t="s">
        <v>119</v>
      </c>
      <c r="C2" s="452"/>
      <c r="D2" s="452"/>
      <c r="E2" s="452"/>
    </row>
    <row r="3" spans="2:20" ht="12" customHeight="1"/>
    <row r="4" spans="2:20">
      <c r="B4" s="5" t="s">
        <v>66</v>
      </c>
      <c r="C4" s="5" t="s">
        <v>65</v>
      </c>
      <c r="D4" s="5" t="s">
        <v>67</v>
      </c>
      <c r="E4" s="5" t="s">
        <v>56</v>
      </c>
    </row>
    <row r="5" spans="2:20">
      <c r="B5" s="4">
        <v>1</v>
      </c>
      <c r="C5" s="4" t="s">
        <v>95</v>
      </c>
      <c r="D5" s="6" t="s">
        <v>69</v>
      </c>
      <c r="E5" s="4" t="s">
        <v>96</v>
      </c>
    </row>
    <row r="6" spans="2:20">
      <c r="B6" s="4">
        <v>1</v>
      </c>
      <c r="C6" s="4" t="s">
        <v>95</v>
      </c>
      <c r="D6" s="6">
        <v>1.2</v>
      </c>
      <c r="E6" s="4" t="s">
        <v>97</v>
      </c>
      <c r="R6" s="2"/>
      <c r="S6" s="2"/>
      <c r="T6" s="2"/>
    </row>
    <row r="7" spans="2:20">
      <c r="B7" s="4">
        <v>1</v>
      </c>
      <c r="C7" s="4" t="s">
        <v>95</v>
      </c>
      <c r="D7" s="6">
        <v>1.3</v>
      </c>
      <c r="E7" s="4" t="s">
        <v>365</v>
      </c>
    </row>
    <row r="8" spans="2:20">
      <c r="B8" s="4">
        <v>1</v>
      </c>
      <c r="C8" s="4" t="s">
        <v>95</v>
      </c>
      <c r="D8" s="6">
        <v>1.4</v>
      </c>
      <c r="E8" s="4" t="s">
        <v>98</v>
      </c>
    </row>
    <row r="9" spans="2:20">
      <c r="B9" s="4">
        <v>2</v>
      </c>
      <c r="C9" s="4" t="s">
        <v>225</v>
      </c>
      <c r="D9" s="6" t="s">
        <v>78</v>
      </c>
      <c r="E9" s="4" t="s">
        <v>99</v>
      </c>
    </row>
    <row r="10" spans="2:20">
      <c r="B10" s="4">
        <v>2</v>
      </c>
      <c r="C10" s="4" t="s">
        <v>225</v>
      </c>
      <c r="D10" s="6" t="s">
        <v>79</v>
      </c>
      <c r="E10" s="4" t="s">
        <v>160</v>
      </c>
    </row>
    <row r="11" spans="2:20">
      <c r="B11" s="4">
        <v>2</v>
      </c>
      <c r="C11" s="4" t="s">
        <v>225</v>
      </c>
      <c r="D11" s="6" t="s">
        <v>80</v>
      </c>
      <c r="E11" s="4" t="s">
        <v>201</v>
      </c>
    </row>
    <row r="12" spans="2:20">
      <c r="B12" s="4">
        <v>2</v>
      </c>
      <c r="C12" s="4" t="s">
        <v>225</v>
      </c>
      <c r="D12" s="6" t="s">
        <v>81</v>
      </c>
      <c r="E12" s="4" t="s">
        <v>170</v>
      </c>
    </row>
    <row r="13" spans="2:20">
      <c r="B13" s="4">
        <v>3</v>
      </c>
      <c r="C13" s="4" t="s">
        <v>68</v>
      </c>
      <c r="D13" s="6" t="s">
        <v>87</v>
      </c>
      <c r="E13" s="4" t="s">
        <v>70</v>
      </c>
    </row>
    <row r="14" spans="2:20">
      <c r="B14" s="4">
        <v>3</v>
      </c>
      <c r="C14" s="4" t="s">
        <v>68</v>
      </c>
      <c r="D14" s="6" t="s">
        <v>88</v>
      </c>
      <c r="E14" s="4" t="s">
        <v>71</v>
      </c>
    </row>
    <row r="15" spans="2:20">
      <c r="B15" s="4">
        <v>3</v>
      </c>
      <c r="C15" s="4" t="s">
        <v>68</v>
      </c>
      <c r="D15" s="6" t="s">
        <v>89</v>
      </c>
      <c r="E15" s="4" t="s">
        <v>72</v>
      </c>
    </row>
    <row r="16" spans="2:20">
      <c r="B16" s="4">
        <v>3</v>
      </c>
      <c r="C16" s="4" t="s">
        <v>68</v>
      </c>
      <c r="D16" s="6" t="s">
        <v>90</v>
      </c>
      <c r="E16" s="7" t="s">
        <v>73</v>
      </c>
    </row>
    <row r="17" spans="2:5">
      <c r="B17" s="4">
        <v>4</v>
      </c>
      <c r="C17" s="4" t="s">
        <v>355</v>
      </c>
      <c r="D17" s="6" t="s">
        <v>92</v>
      </c>
      <c r="E17" s="4" t="s">
        <v>77</v>
      </c>
    </row>
    <row r="18" spans="2:5">
      <c r="B18" s="4">
        <v>4</v>
      </c>
      <c r="C18" s="4" t="s">
        <v>355</v>
      </c>
      <c r="D18" s="6" t="s">
        <v>93</v>
      </c>
      <c r="E18" s="4" t="s">
        <v>75</v>
      </c>
    </row>
    <row r="19" spans="2:5">
      <c r="B19" s="4">
        <v>4</v>
      </c>
      <c r="C19" s="4" t="s">
        <v>355</v>
      </c>
      <c r="D19" s="6" t="s">
        <v>94</v>
      </c>
      <c r="E19" s="7" t="s">
        <v>204</v>
      </c>
    </row>
    <row r="20" spans="2:5">
      <c r="B20" s="4">
        <v>4</v>
      </c>
      <c r="C20" s="4" t="s">
        <v>355</v>
      </c>
      <c r="D20" s="6" t="s">
        <v>104</v>
      </c>
      <c r="E20" s="4" t="s">
        <v>76</v>
      </c>
    </row>
    <row r="21" spans="2:5">
      <c r="B21" s="4">
        <v>4</v>
      </c>
      <c r="C21" s="4" t="s">
        <v>355</v>
      </c>
      <c r="D21" s="6" t="s">
        <v>105</v>
      </c>
      <c r="E21" s="4" t="s">
        <v>74</v>
      </c>
    </row>
    <row r="22" spans="2:5">
      <c r="B22" s="4">
        <v>5</v>
      </c>
      <c r="C22" s="4" t="s">
        <v>82</v>
      </c>
      <c r="D22" s="6" t="s">
        <v>100</v>
      </c>
      <c r="E22" s="4" t="s">
        <v>83</v>
      </c>
    </row>
    <row r="23" spans="2:5">
      <c r="B23" s="4">
        <v>5</v>
      </c>
      <c r="C23" s="4" t="s">
        <v>82</v>
      </c>
      <c r="D23" s="6" t="s">
        <v>102</v>
      </c>
      <c r="E23" s="4" t="s">
        <v>84</v>
      </c>
    </row>
    <row r="24" spans="2:5">
      <c r="B24" s="4">
        <v>5</v>
      </c>
      <c r="C24" s="4" t="s">
        <v>82</v>
      </c>
      <c r="D24" s="6" t="s">
        <v>106</v>
      </c>
      <c r="E24" s="4" t="s">
        <v>85</v>
      </c>
    </row>
    <row r="25" spans="2:5">
      <c r="B25" s="4">
        <v>5</v>
      </c>
      <c r="C25" s="4" t="s">
        <v>82</v>
      </c>
      <c r="D25" s="6" t="s">
        <v>107</v>
      </c>
      <c r="E25" s="4" t="s">
        <v>86</v>
      </c>
    </row>
    <row r="26" spans="2:5">
      <c r="B26" s="4">
        <v>6</v>
      </c>
      <c r="C26" s="4" t="s">
        <v>91</v>
      </c>
      <c r="D26" s="6" t="s">
        <v>101</v>
      </c>
      <c r="E26" s="7" t="s">
        <v>209</v>
      </c>
    </row>
    <row r="27" spans="2:5">
      <c r="B27" s="4">
        <v>6</v>
      </c>
      <c r="C27" s="4" t="s">
        <v>91</v>
      </c>
      <c r="D27" s="6" t="s">
        <v>103</v>
      </c>
      <c r="E27" s="4" t="s">
        <v>210</v>
      </c>
    </row>
  </sheetData>
  <mergeCells count="2">
    <mergeCell ref="B1:R1"/>
    <mergeCell ref="B2:E2"/>
  </mergeCells>
  <printOptions horizontalCentered="1"/>
  <pageMargins left="0.7" right="0.7" top="0.75" bottom="0.75" header="0.3" footer="0.3"/>
  <pageSetup paperSize="9" orientation="landscape" horizontalDpi="300" verticalDpi="300" r:id="rId1"/>
  <colBreaks count="2" manualBreakCount="2">
    <brk id="6" max="1048575" man="1"/>
    <brk id="14" max="46"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5CF3D-59EC-4F26-9439-5E30E0CF9D0A}">
  <sheetPr>
    <tabColor theme="0" tint="-0.499984740745262"/>
  </sheetPr>
  <dimension ref="B1:AE110"/>
  <sheetViews>
    <sheetView view="pageBreakPreview" zoomScaleNormal="25" zoomScaleSheetLayoutView="55" zoomScalePageLayoutView="40" workbookViewId="0">
      <selection activeCell="P7" sqref="P7:T7"/>
    </sheetView>
  </sheetViews>
  <sheetFormatPr baseColWidth="10" defaultColWidth="8.83203125" defaultRowHeight="14"/>
  <cols>
    <col min="1" max="2" width="2.5" style="8" customWidth="1"/>
    <col min="3" max="3" width="3.83203125" style="8" customWidth="1"/>
    <col min="4" max="4" width="16.5" style="8" customWidth="1"/>
    <col min="5" max="5" width="2.5" style="8" customWidth="1"/>
    <col min="6" max="6" width="15.5" style="8" customWidth="1"/>
    <col min="7" max="7" width="3.6640625" style="8" customWidth="1"/>
    <col min="8" max="8" width="9.6640625" style="8" customWidth="1"/>
    <col min="9" max="9" width="4.1640625" style="8" customWidth="1"/>
    <col min="10" max="10" width="9.33203125" style="8" customWidth="1"/>
    <col min="11" max="11" width="0.83203125" style="8" customWidth="1"/>
    <col min="12" max="12" width="7.6640625" style="8" customWidth="1"/>
    <col min="13" max="13" width="4.5" style="8" customWidth="1"/>
    <col min="14" max="14" width="25.1640625" style="8" customWidth="1"/>
    <col min="15" max="15" width="2.33203125" style="8" customWidth="1"/>
    <col min="16" max="16" width="9.83203125" style="9" customWidth="1"/>
    <col min="17" max="17" width="4" style="9" customWidth="1"/>
    <col min="18" max="18" width="8" style="10" customWidth="1"/>
    <col min="19" max="19" width="4.6640625" style="8" customWidth="1"/>
    <col min="20" max="20" width="15.1640625" style="8" customWidth="1"/>
    <col min="21" max="21" width="2.5" style="8" customWidth="1"/>
    <col min="22" max="22" width="4.6640625" style="8" customWidth="1"/>
    <col min="23" max="23" width="3.33203125" style="8" customWidth="1"/>
    <col min="24" max="24" width="15.5" style="8" customWidth="1"/>
    <col min="25" max="25" width="3.83203125" style="8" customWidth="1"/>
    <col min="26" max="26" width="11.83203125" style="8" customWidth="1"/>
    <col min="27" max="27" width="8.1640625" style="8" customWidth="1"/>
    <col min="28" max="28" width="4.33203125" style="8" customWidth="1"/>
    <col min="29" max="29" width="10.5" style="11" customWidth="1"/>
    <col min="30" max="30" width="3.6640625" style="8" customWidth="1"/>
    <col min="31" max="31" width="3.5" style="8" customWidth="1"/>
    <col min="32" max="16384" width="8.83203125" style="8"/>
  </cols>
  <sheetData>
    <row r="1" spans="2:31">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row>
    <row r="2" spans="2:31" ht="62.5" customHeight="1">
      <c r="Y2" s="8" t="s">
        <v>625</v>
      </c>
    </row>
    <row r="3" spans="2:31" ht="51" customHeight="1">
      <c r="D3" s="12" t="s">
        <v>50</v>
      </c>
      <c r="E3" s="12"/>
      <c r="F3" s="12"/>
    </row>
    <row r="4" spans="2:31" ht="27.5" customHeight="1">
      <c r="B4" s="13"/>
      <c r="C4" s="14"/>
      <c r="D4" s="15"/>
      <c r="E4" s="15"/>
      <c r="F4" s="15"/>
      <c r="G4" s="14"/>
      <c r="H4" s="14"/>
      <c r="I4" s="14"/>
      <c r="J4" s="14"/>
      <c r="K4" s="14"/>
      <c r="L4" s="14"/>
      <c r="M4" s="14"/>
      <c r="N4" s="14"/>
      <c r="O4" s="14"/>
      <c r="P4" s="14"/>
      <c r="Q4" s="14"/>
      <c r="R4" s="16"/>
      <c r="S4" s="14"/>
      <c r="T4" s="14"/>
      <c r="U4" s="17"/>
      <c r="W4" s="18" t="s">
        <v>299</v>
      </c>
      <c r="X4" s="18"/>
      <c r="Y4" s="19"/>
      <c r="Z4" s="540" t="s">
        <v>299</v>
      </c>
      <c r="AA4" s="540"/>
      <c r="AB4" s="540"/>
      <c r="AC4" s="540"/>
      <c r="AD4" s="20"/>
    </row>
    <row r="5" spans="2:31" ht="18" customHeight="1">
      <c r="B5" s="21"/>
      <c r="C5" s="22" t="s">
        <v>214</v>
      </c>
      <c r="D5" s="23"/>
      <c r="E5" s="24" t="s">
        <v>218</v>
      </c>
      <c r="F5" s="453" t="s">
        <v>664</v>
      </c>
      <c r="G5" s="454"/>
      <c r="H5" s="454"/>
      <c r="I5" s="454"/>
      <c r="J5" s="454"/>
      <c r="K5" s="454"/>
      <c r="L5" s="454"/>
      <c r="M5" s="25"/>
      <c r="N5" s="25"/>
      <c r="O5" s="25"/>
      <c r="P5" s="25"/>
      <c r="Q5" s="25"/>
      <c r="R5" s="26"/>
      <c r="S5" s="25"/>
      <c r="T5" s="25"/>
      <c r="U5" s="27"/>
      <c r="W5" s="18"/>
      <c r="X5" s="18"/>
      <c r="Y5" s="28"/>
      <c r="Z5" s="541"/>
      <c r="AA5" s="541"/>
      <c r="AB5" s="541"/>
      <c r="AC5" s="541"/>
      <c r="AD5" s="29"/>
    </row>
    <row r="6" spans="2:31" ht="4.5" customHeight="1">
      <c r="B6" s="21"/>
      <c r="C6" s="22"/>
      <c r="D6" s="23"/>
      <c r="E6" s="24"/>
      <c r="F6" s="24"/>
      <c r="G6" s="24"/>
      <c r="H6" s="25"/>
      <c r="I6" s="25"/>
      <c r="J6" s="25"/>
      <c r="K6" s="25"/>
      <c r="L6" s="25"/>
      <c r="M6" s="25"/>
      <c r="N6" s="25"/>
      <c r="O6" s="25"/>
      <c r="P6" s="25"/>
      <c r="Q6" s="25"/>
      <c r="R6" s="26"/>
      <c r="S6" s="25"/>
      <c r="T6" s="25"/>
      <c r="U6" s="27"/>
      <c r="W6" s="18"/>
      <c r="X6" s="18"/>
      <c r="Y6" s="28"/>
      <c r="Z6" s="327"/>
      <c r="AA6" s="327"/>
      <c r="AB6" s="327"/>
      <c r="AC6" s="30"/>
      <c r="AD6" s="29"/>
    </row>
    <row r="7" spans="2:31" ht="17.5" customHeight="1">
      <c r="B7" s="21"/>
      <c r="C7" s="22" t="s">
        <v>213</v>
      </c>
      <c r="D7" s="23"/>
      <c r="E7" s="24" t="s">
        <v>218</v>
      </c>
      <c r="F7" s="454" t="s">
        <v>252</v>
      </c>
      <c r="G7" s="454"/>
      <c r="H7" s="454"/>
      <c r="I7" s="454"/>
      <c r="J7" s="454"/>
      <c r="K7" s="454"/>
      <c r="L7" s="454"/>
      <c r="M7" s="24"/>
      <c r="N7" s="24" t="s">
        <v>215</v>
      </c>
      <c r="O7" s="24" t="s">
        <v>33</v>
      </c>
      <c r="P7" s="456" t="s">
        <v>271</v>
      </c>
      <c r="Q7" s="456"/>
      <c r="R7" s="456"/>
      <c r="S7" s="456"/>
      <c r="T7" s="456"/>
      <c r="U7" s="27"/>
      <c r="W7" s="18"/>
      <c r="X7" s="18"/>
      <c r="Y7" s="28"/>
      <c r="Z7" s="531" t="e">
        <f>W90</f>
        <v>#VALUE!</v>
      </c>
      <c r="AA7" s="532"/>
      <c r="AB7" s="532"/>
      <c r="AC7" s="533"/>
      <c r="AD7" s="29"/>
    </row>
    <row r="8" spans="2:31" ht="5" customHeight="1">
      <c r="B8" s="21"/>
      <c r="C8" s="22"/>
      <c r="D8" s="23"/>
      <c r="E8" s="24"/>
      <c r="F8" s="24"/>
      <c r="G8" s="24"/>
      <c r="H8" s="25"/>
      <c r="I8" s="25"/>
      <c r="J8" s="25"/>
      <c r="K8" s="24"/>
      <c r="L8" s="24"/>
      <c r="M8" s="24"/>
      <c r="N8" s="24"/>
      <c r="O8" s="24"/>
      <c r="P8" s="24"/>
      <c r="Q8" s="24"/>
      <c r="R8" s="26"/>
      <c r="S8" s="25"/>
      <c r="T8" s="25"/>
      <c r="U8" s="27"/>
      <c r="W8" s="18"/>
      <c r="X8" s="18"/>
      <c r="Y8" s="28"/>
      <c r="Z8" s="534"/>
      <c r="AA8" s="535"/>
      <c r="AB8" s="535"/>
      <c r="AC8" s="536"/>
      <c r="AD8" s="29"/>
    </row>
    <row r="9" spans="2:31" ht="17" customHeight="1">
      <c r="B9" s="21"/>
      <c r="C9" s="22" t="s">
        <v>18</v>
      </c>
      <c r="D9" s="24"/>
      <c r="E9" s="24" t="s">
        <v>33</v>
      </c>
      <c r="F9" s="455"/>
      <c r="G9" s="455"/>
      <c r="H9" s="455"/>
      <c r="I9" s="455"/>
      <c r="J9" s="455"/>
      <c r="K9" s="455"/>
      <c r="L9" s="455"/>
      <c r="M9" s="24"/>
      <c r="N9" s="24" t="s">
        <v>22</v>
      </c>
      <c r="O9" s="24" t="s">
        <v>33</v>
      </c>
      <c r="P9" s="455"/>
      <c r="Q9" s="455"/>
      <c r="R9" s="455"/>
      <c r="S9" s="455"/>
      <c r="T9" s="455"/>
      <c r="U9" s="27"/>
      <c r="W9" s="18"/>
      <c r="X9" s="18"/>
      <c r="Y9" s="28"/>
      <c r="Z9" s="534"/>
      <c r="AA9" s="535"/>
      <c r="AB9" s="535"/>
      <c r="AC9" s="536"/>
      <c r="AD9" s="29"/>
    </row>
    <row r="10" spans="2:31" ht="5" customHeight="1">
      <c r="B10" s="21"/>
      <c r="C10" s="22"/>
      <c r="D10" s="24"/>
      <c r="E10" s="24"/>
      <c r="F10" s="24"/>
      <c r="G10" s="24"/>
      <c r="H10" s="24"/>
      <c r="I10" s="24"/>
      <c r="J10" s="24"/>
      <c r="K10" s="24"/>
      <c r="L10" s="24"/>
      <c r="M10" s="24"/>
      <c r="N10" s="24"/>
      <c r="O10" s="24"/>
      <c r="P10" s="24"/>
      <c r="Q10" s="24"/>
      <c r="R10" s="31"/>
      <c r="S10" s="25"/>
      <c r="T10" s="25"/>
      <c r="U10" s="27"/>
      <c r="W10" s="18"/>
      <c r="X10" s="18"/>
      <c r="Y10" s="28"/>
      <c r="Z10" s="534"/>
      <c r="AA10" s="535"/>
      <c r="AB10" s="535"/>
      <c r="AC10" s="536"/>
      <c r="AD10" s="29"/>
    </row>
    <row r="11" spans="2:31" ht="15.5" customHeight="1">
      <c r="B11" s="21"/>
      <c r="C11" s="22" t="s">
        <v>34</v>
      </c>
      <c r="D11" s="22"/>
      <c r="E11" s="24" t="s">
        <v>33</v>
      </c>
      <c r="F11" s="455"/>
      <c r="G11" s="455"/>
      <c r="H11" s="455"/>
      <c r="I11" s="455"/>
      <c r="J11" s="455"/>
      <c r="K11" s="455"/>
      <c r="L11" s="455"/>
      <c r="M11" s="24"/>
      <c r="N11" s="22" t="s">
        <v>20</v>
      </c>
      <c r="O11" s="22" t="s">
        <v>33</v>
      </c>
      <c r="P11" s="455"/>
      <c r="Q11" s="455"/>
      <c r="R11" s="455"/>
      <c r="S11" s="455"/>
      <c r="T11" s="455"/>
      <c r="U11" s="27"/>
      <c r="W11" s="18"/>
      <c r="X11" s="18"/>
      <c r="Y11" s="28"/>
      <c r="Z11" s="534"/>
      <c r="AA11" s="535"/>
      <c r="AB11" s="535"/>
      <c r="AC11" s="536"/>
      <c r="AD11" s="29"/>
    </row>
    <row r="12" spans="2:31" ht="4.5" customHeight="1">
      <c r="B12" s="21"/>
      <c r="C12" s="22"/>
      <c r="D12" s="22"/>
      <c r="E12" s="24"/>
      <c r="F12" s="24"/>
      <c r="G12" s="24"/>
      <c r="H12" s="24"/>
      <c r="I12" s="24"/>
      <c r="J12" s="24"/>
      <c r="K12" s="22"/>
      <c r="L12" s="24"/>
      <c r="M12" s="24"/>
      <c r="N12" s="22"/>
      <c r="O12" s="22"/>
      <c r="P12" s="24"/>
      <c r="Q12" s="24"/>
      <c r="R12" s="26"/>
      <c r="S12" s="25"/>
      <c r="T12" s="25"/>
      <c r="U12" s="27"/>
      <c r="W12" s="18"/>
      <c r="X12" s="18"/>
      <c r="Y12" s="28"/>
      <c r="Z12" s="534"/>
      <c r="AA12" s="535"/>
      <c r="AB12" s="535"/>
      <c r="AC12" s="536"/>
      <c r="AD12" s="29"/>
    </row>
    <row r="13" spans="2:31" ht="18" customHeight="1">
      <c r="B13" s="21"/>
      <c r="C13" s="22" t="s">
        <v>20</v>
      </c>
      <c r="D13" s="22"/>
      <c r="E13" s="24" t="s">
        <v>33</v>
      </c>
      <c r="F13" s="32"/>
      <c r="G13" s="32"/>
      <c r="H13" s="32"/>
      <c r="I13" s="32"/>
      <c r="J13" s="32"/>
      <c r="K13" s="32"/>
      <c r="L13" s="32"/>
      <c r="M13" s="24"/>
      <c r="N13" s="24" t="s">
        <v>23</v>
      </c>
      <c r="O13" s="24" t="s">
        <v>33</v>
      </c>
      <c r="P13" s="455"/>
      <c r="Q13" s="455"/>
      <c r="R13" s="455"/>
      <c r="S13" s="455"/>
      <c r="T13" s="455"/>
      <c r="U13" s="27"/>
      <c r="W13" s="18"/>
      <c r="X13" s="18"/>
      <c r="Y13" s="28"/>
      <c r="Z13" s="534"/>
      <c r="AA13" s="535"/>
      <c r="AB13" s="535"/>
      <c r="AC13" s="536"/>
      <c r="AD13" s="29"/>
    </row>
    <row r="14" spans="2:31" ht="6.5" customHeight="1">
      <c r="B14" s="21"/>
      <c r="C14" s="22"/>
      <c r="D14" s="22"/>
      <c r="E14" s="24"/>
      <c r="F14" s="24"/>
      <c r="G14" s="24"/>
      <c r="H14" s="24"/>
      <c r="I14" s="24"/>
      <c r="J14" s="24"/>
      <c r="K14" s="24"/>
      <c r="L14" s="24"/>
      <c r="M14" s="24"/>
      <c r="N14" s="24"/>
      <c r="O14" s="24"/>
      <c r="P14" s="24"/>
      <c r="Q14" s="24"/>
      <c r="R14" s="26"/>
      <c r="S14" s="25"/>
      <c r="T14" s="25"/>
      <c r="U14" s="27"/>
      <c r="W14" s="18"/>
      <c r="X14" s="18"/>
      <c r="Y14" s="28"/>
      <c r="Z14" s="537"/>
      <c r="AA14" s="538"/>
      <c r="AB14" s="538"/>
      <c r="AC14" s="539"/>
      <c r="AD14" s="29"/>
    </row>
    <row r="15" spans="2:31" ht="17" customHeight="1">
      <c r="B15" s="21"/>
      <c r="C15" s="22" t="s">
        <v>21</v>
      </c>
      <c r="D15" s="22"/>
      <c r="E15" s="22" t="s">
        <v>33</v>
      </c>
      <c r="F15" s="32"/>
      <c r="G15" s="32"/>
      <c r="H15" s="32"/>
      <c r="I15" s="32"/>
      <c r="J15" s="32"/>
      <c r="K15" s="9"/>
      <c r="L15" s="9"/>
      <c r="M15" s="25"/>
      <c r="N15" s="25"/>
      <c r="O15" s="25"/>
      <c r="P15" s="25"/>
      <c r="Q15" s="25"/>
      <c r="R15" s="26"/>
      <c r="S15" s="25"/>
      <c r="T15" s="25"/>
      <c r="U15" s="27"/>
      <c r="W15" s="18"/>
      <c r="X15" s="18"/>
      <c r="Y15" s="28"/>
      <c r="Z15" s="327"/>
      <c r="AA15" s="327"/>
      <c r="AB15" s="327"/>
      <c r="AC15" s="30"/>
      <c r="AD15" s="29"/>
    </row>
    <row r="16" spans="2:31" ht="12.5" customHeight="1">
      <c r="B16" s="33"/>
      <c r="C16" s="34"/>
      <c r="D16" s="34"/>
      <c r="E16" s="34"/>
      <c r="F16" s="34"/>
      <c r="G16" s="34"/>
      <c r="H16" s="34"/>
      <c r="I16" s="34"/>
      <c r="J16" s="34"/>
      <c r="K16" s="34"/>
      <c r="L16" s="34"/>
      <c r="M16" s="34"/>
      <c r="N16" s="34"/>
      <c r="O16" s="34"/>
      <c r="P16" s="34"/>
      <c r="Q16" s="34"/>
      <c r="R16" s="35"/>
      <c r="S16" s="34"/>
      <c r="T16" s="34"/>
      <c r="U16" s="36"/>
      <c r="W16" s="18"/>
      <c r="X16" s="18"/>
      <c r="Y16" s="37"/>
      <c r="Z16" s="38"/>
      <c r="AA16" s="38"/>
      <c r="AB16" s="38"/>
      <c r="AC16" s="39"/>
      <c r="AD16" s="40"/>
    </row>
    <row r="17" spans="2:31" ht="12.5" customHeight="1"/>
    <row r="18" spans="2:31" ht="12.5" customHeight="1"/>
    <row r="19" spans="2:31" ht="34" customHeight="1">
      <c r="B19" s="542" t="s">
        <v>308</v>
      </c>
      <c r="C19" s="542"/>
      <c r="D19" s="542"/>
      <c r="E19" s="542"/>
      <c r="F19" s="542"/>
      <c r="G19" s="542"/>
      <c r="H19" s="542"/>
      <c r="I19" s="542"/>
      <c r="J19" s="542"/>
      <c r="K19" s="542"/>
      <c r="L19" s="542"/>
      <c r="M19" s="542"/>
      <c r="N19" s="542"/>
      <c r="O19" s="542"/>
      <c r="P19" s="542"/>
      <c r="Q19" s="542"/>
      <c r="R19" s="542"/>
      <c r="S19" s="542"/>
      <c r="T19" s="542"/>
      <c r="U19" s="542"/>
      <c r="V19" s="542"/>
      <c r="W19" s="542"/>
      <c r="X19" s="542"/>
      <c r="Y19" s="542"/>
      <c r="Z19" s="542"/>
      <c r="AA19" s="542"/>
      <c r="AB19" s="542"/>
      <c r="AC19" s="542"/>
      <c r="AD19" s="542"/>
    </row>
    <row r="20" spans="2:31" ht="12.5" customHeight="1"/>
    <row r="21" spans="2:31" ht="12.5" customHeight="1"/>
    <row r="22" spans="2:31" ht="12.5" customHeight="1"/>
    <row r="23" spans="2:31" ht="27.5" customHeight="1">
      <c r="C23" s="506" t="s">
        <v>282</v>
      </c>
      <c r="D23" s="506"/>
      <c r="E23" s="506"/>
      <c r="F23" s="506"/>
      <c r="G23" s="506"/>
      <c r="H23" s="506"/>
      <c r="I23" s="506"/>
      <c r="J23" s="326"/>
      <c r="K23" s="41"/>
      <c r="M23" s="506" t="s">
        <v>307</v>
      </c>
      <c r="N23" s="506"/>
      <c r="O23" s="506"/>
      <c r="P23" s="506"/>
      <c r="Q23" s="506"/>
      <c r="R23" s="506"/>
      <c r="S23" s="506"/>
      <c r="T23" s="506"/>
      <c r="U23" s="506"/>
      <c r="V23" s="506"/>
      <c r="W23" s="506"/>
      <c r="X23" s="506"/>
      <c r="Y23" s="506"/>
      <c r="Z23" s="506"/>
      <c r="AA23" s="506"/>
      <c r="AB23" s="506"/>
      <c r="AC23" s="506"/>
      <c r="AD23" s="506"/>
    </row>
    <row r="24" spans="2:31" ht="12.5" customHeight="1">
      <c r="D24" s="12"/>
      <c r="E24" s="12"/>
      <c r="F24" s="12"/>
      <c r="K24" s="41"/>
    </row>
    <row r="25" spans="2:31">
      <c r="D25" s="9"/>
      <c r="E25" s="9"/>
      <c r="F25" s="9"/>
      <c r="G25" s="9"/>
      <c r="H25" s="9"/>
      <c r="I25" s="9"/>
      <c r="J25" s="9"/>
      <c r="K25" s="42"/>
      <c r="L25" s="9"/>
      <c r="Z25" s="9"/>
      <c r="AA25" s="9"/>
      <c r="AB25" s="9"/>
      <c r="AC25" s="10"/>
      <c r="AD25" s="9"/>
      <c r="AE25" s="9"/>
    </row>
    <row r="26" spans="2:31" ht="28.5" customHeight="1">
      <c r="C26" s="476" t="s">
        <v>280</v>
      </c>
      <c r="D26" s="477"/>
      <c r="E26" s="477"/>
      <c r="F26" s="477"/>
      <c r="G26" s="477"/>
      <c r="H26" s="477"/>
      <c r="I26" s="478"/>
      <c r="J26" s="43"/>
      <c r="K26" s="42"/>
      <c r="L26" s="9"/>
      <c r="M26" s="486" t="s">
        <v>288</v>
      </c>
      <c r="N26" s="487"/>
      <c r="O26" s="487"/>
      <c r="P26" s="487"/>
      <c r="Q26" s="487"/>
      <c r="R26" s="487"/>
      <c r="S26" s="488"/>
      <c r="V26" s="486" t="s">
        <v>300</v>
      </c>
      <c r="W26" s="487"/>
      <c r="X26" s="487"/>
      <c r="Y26" s="487"/>
      <c r="Z26" s="487"/>
      <c r="AA26" s="487"/>
      <c r="AB26" s="487"/>
      <c r="AC26" s="487"/>
      <c r="AD26" s="488"/>
      <c r="AE26" s="44"/>
    </row>
    <row r="27" spans="2:31" ht="19" customHeight="1">
      <c r="C27" s="368"/>
      <c r="D27" s="46"/>
      <c r="E27" s="46"/>
      <c r="F27" s="46"/>
      <c r="G27" s="47"/>
      <c r="H27" s="47"/>
      <c r="I27" s="48"/>
      <c r="J27" s="49"/>
      <c r="K27" s="42"/>
      <c r="L27" s="9"/>
      <c r="M27" s="50"/>
      <c r="N27" s="51"/>
      <c r="O27" s="51"/>
      <c r="P27" s="51"/>
      <c r="Q27" s="52"/>
      <c r="R27" s="53"/>
      <c r="S27" s="54"/>
      <c r="U27" s="9"/>
      <c r="V27" s="50"/>
      <c r="W27" s="325"/>
      <c r="X27" s="325"/>
      <c r="Y27" s="325"/>
      <c r="Z27" s="325"/>
      <c r="AA27" s="325"/>
      <c r="AB27" s="52"/>
      <c r="AC27" s="53"/>
      <c r="AD27" s="54"/>
      <c r="AE27" s="44"/>
    </row>
    <row r="28" spans="2:31" ht="14.5" customHeight="1">
      <c r="C28" s="368"/>
      <c r="D28" s="504" t="s">
        <v>283</v>
      </c>
      <c r="E28" s="504"/>
      <c r="F28" s="504"/>
      <c r="G28" s="47"/>
      <c r="H28" s="503" t="str">
        <f>IFERROR('1.1 Likuiditas'!$R$23,"")</f>
        <v/>
      </c>
      <c r="I28" s="48"/>
      <c r="J28" s="49"/>
      <c r="K28" s="42"/>
      <c r="L28" s="9"/>
      <c r="M28" s="55"/>
      <c r="N28" s="525" t="s">
        <v>290</v>
      </c>
      <c r="O28" s="526"/>
      <c r="P28" s="527"/>
      <c r="Q28" s="52"/>
      <c r="R28" s="474" t="str">
        <f>IFERROR('3.1 SDM'!I15,"")</f>
        <v/>
      </c>
      <c r="S28" s="54"/>
      <c r="U28" s="44"/>
      <c r="V28" s="55"/>
      <c r="W28" s="513" t="s">
        <v>301</v>
      </c>
      <c r="X28" s="514"/>
      <c r="Y28" s="514"/>
      <c r="Z28" s="514"/>
      <c r="AA28" s="515"/>
      <c r="AB28" s="52"/>
      <c r="AC28" s="474" t="str">
        <f>IFERROR('5.1 User Involvement'!I15,"")</f>
        <v/>
      </c>
      <c r="AD28" s="54"/>
      <c r="AE28" s="44"/>
    </row>
    <row r="29" spans="2:31" ht="16.5" customHeight="1">
      <c r="C29" s="368"/>
      <c r="D29" s="504"/>
      <c r="E29" s="504"/>
      <c r="F29" s="504"/>
      <c r="G29" s="47"/>
      <c r="H29" s="503"/>
      <c r="I29" s="48"/>
      <c r="J29" s="49"/>
      <c r="K29" s="42"/>
      <c r="L29" s="9"/>
      <c r="M29" s="55"/>
      <c r="N29" s="528"/>
      <c r="O29" s="529"/>
      <c r="P29" s="530"/>
      <c r="Q29" s="52"/>
      <c r="R29" s="475"/>
      <c r="S29" s="54"/>
      <c r="U29" s="44"/>
      <c r="V29" s="55"/>
      <c r="W29" s="516"/>
      <c r="X29" s="517"/>
      <c r="Y29" s="517"/>
      <c r="Z29" s="517"/>
      <c r="AA29" s="518"/>
      <c r="AB29" s="52"/>
      <c r="AC29" s="475"/>
      <c r="AD29" s="54"/>
      <c r="AE29" s="44"/>
    </row>
    <row r="30" spans="2:31" ht="16">
      <c r="C30" s="368"/>
      <c r="D30" s="367"/>
      <c r="E30" s="367"/>
      <c r="F30" s="367"/>
      <c r="G30" s="47"/>
      <c r="H30" s="57"/>
      <c r="I30" s="48"/>
      <c r="J30" s="49"/>
      <c r="K30" s="42"/>
      <c r="L30" s="9"/>
      <c r="M30" s="55"/>
      <c r="N30" s="58"/>
      <c r="O30" s="58"/>
      <c r="P30" s="58"/>
      <c r="Q30" s="52"/>
      <c r="R30" s="329"/>
      <c r="S30" s="54"/>
      <c r="U30" s="44"/>
      <c r="V30" s="55"/>
      <c r="W30" s="59"/>
      <c r="X30" s="59"/>
      <c r="Y30" s="59"/>
      <c r="Z30" s="59"/>
      <c r="AA30" s="59"/>
      <c r="AB30" s="52"/>
      <c r="AC30" s="329"/>
      <c r="AD30" s="54"/>
      <c r="AE30" s="44"/>
    </row>
    <row r="31" spans="2:31" ht="14.5" customHeight="1">
      <c r="C31" s="368"/>
      <c r="D31" s="505" t="s">
        <v>849</v>
      </c>
      <c r="E31" s="505"/>
      <c r="F31" s="505"/>
      <c r="G31" s="47"/>
      <c r="H31" s="503" t="str">
        <f>IFERROR('1.2 Efisiensi'!$R$23,"")</f>
        <v/>
      </c>
      <c r="I31" s="48"/>
      <c r="J31" s="49"/>
      <c r="K31" s="42"/>
      <c r="L31" s="9"/>
      <c r="M31" s="55"/>
      <c r="N31" s="519" t="s">
        <v>291</v>
      </c>
      <c r="O31" s="520"/>
      <c r="P31" s="521"/>
      <c r="Q31" s="52"/>
      <c r="R31" s="474" t="str">
        <f>IFERROR('3.2 Proses Bisnis'!I15,"")</f>
        <v/>
      </c>
      <c r="S31" s="54"/>
      <c r="U31" s="44"/>
      <c r="V31" s="55"/>
      <c r="W31" s="513" t="s">
        <v>302</v>
      </c>
      <c r="X31" s="514"/>
      <c r="Y31" s="514"/>
      <c r="Z31" s="514"/>
      <c r="AA31" s="515"/>
      <c r="AB31" s="52"/>
      <c r="AC31" s="474" t="str">
        <f>IFERROR('5.2 Proses Inovasi'!I15,"")</f>
        <v/>
      </c>
      <c r="AD31" s="54"/>
      <c r="AE31" s="44"/>
    </row>
    <row r="32" spans="2:31" ht="17.5" customHeight="1">
      <c r="C32" s="368"/>
      <c r="D32" s="505"/>
      <c r="E32" s="505"/>
      <c r="F32" s="505"/>
      <c r="G32" s="47"/>
      <c r="H32" s="503"/>
      <c r="I32" s="48"/>
      <c r="J32" s="49"/>
      <c r="K32" s="42"/>
      <c r="L32" s="9"/>
      <c r="M32" s="55"/>
      <c r="N32" s="522"/>
      <c r="O32" s="523"/>
      <c r="P32" s="524"/>
      <c r="Q32" s="52"/>
      <c r="R32" s="475"/>
      <c r="S32" s="54"/>
      <c r="V32" s="55"/>
      <c r="W32" s="516"/>
      <c r="X32" s="517"/>
      <c r="Y32" s="517"/>
      <c r="Z32" s="517"/>
      <c r="AA32" s="518"/>
      <c r="AB32" s="52"/>
      <c r="AC32" s="475"/>
      <c r="AD32" s="54"/>
      <c r="AE32" s="44"/>
    </row>
    <row r="33" spans="3:31" ht="16">
      <c r="C33" s="368"/>
      <c r="D33" s="367"/>
      <c r="E33" s="367"/>
      <c r="F33" s="367"/>
      <c r="G33" s="47"/>
      <c r="H33" s="57"/>
      <c r="I33" s="48"/>
      <c r="J33" s="49"/>
      <c r="K33" s="42"/>
      <c r="L33" s="9"/>
      <c r="M33" s="50"/>
      <c r="N33" s="58"/>
      <c r="O33" s="58"/>
      <c r="P33" s="58"/>
      <c r="Q33" s="52"/>
      <c r="R33" s="329"/>
      <c r="S33" s="54"/>
      <c r="V33" s="50"/>
      <c r="W33" s="59"/>
      <c r="X33" s="59"/>
      <c r="Y33" s="59"/>
      <c r="Z33" s="59"/>
      <c r="AA33" s="59"/>
      <c r="AB33" s="52"/>
      <c r="AC33" s="329"/>
      <c r="AD33" s="54"/>
      <c r="AE33" s="44"/>
    </row>
    <row r="34" spans="3:31" ht="14" customHeight="1">
      <c r="C34" s="368"/>
      <c r="D34" s="505" t="s">
        <v>850</v>
      </c>
      <c r="E34" s="505"/>
      <c r="F34" s="505"/>
      <c r="G34" s="47"/>
      <c r="H34" s="503" t="str">
        <f>IFERROR('1.3 Efektivitas'!$R$23,"")</f>
        <v/>
      </c>
      <c r="I34" s="48"/>
      <c r="J34" s="49"/>
      <c r="K34" s="42"/>
      <c r="L34" s="9"/>
      <c r="M34" s="50"/>
      <c r="N34" s="507" t="s">
        <v>292</v>
      </c>
      <c r="O34" s="508"/>
      <c r="P34" s="509"/>
      <c r="Q34" s="52"/>
      <c r="R34" s="474" t="str">
        <f>IFERROR('3.3 Teknologi'!I15,"")</f>
        <v/>
      </c>
      <c r="S34" s="54"/>
      <c r="V34" s="50"/>
      <c r="W34" s="513" t="s">
        <v>303</v>
      </c>
      <c r="X34" s="514"/>
      <c r="Y34" s="514"/>
      <c r="Z34" s="514"/>
      <c r="AA34" s="515"/>
      <c r="AB34" s="52"/>
      <c r="AC34" s="474" t="str">
        <f>IFERROR('5.3 Manajemen Pengetahuan'!I15,"")</f>
        <v/>
      </c>
      <c r="AD34" s="54"/>
      <c r="AE34" s="44"/>
    </row>
    <row r="35" spans="3:31" ht="18.5" customHeight="1">
      <c r="C35" s="368"/>
      <c r="D35" s="505"/>
      <c r="E35" s="505"/>
      <c r="F35" s="505"/>
      <c r="G35" s="47"/>
      <c r="H35" s="503"/>
      <c r="I35" s="48"/>
      <c r="J35" s="49"/>
      <c r="K35" s="42"/>
      <c r="L35" s="9"/>
      <c r="M35" s="50"/>
      <c r="N35" s="510"/>
      <c r="O35" s="511"/>
      <c r="P35" s="512"/>
      <c r="Q35" s="52"/>
      <c r="R35" s="475"/>
      <c r="S35" s="54"/>
      <c r="V35" s="50"/>
      <c r="W35" s="516"/>
      <c r="X35" s="517"/>
      <c r="Y35" s="517"/>
      <c r="Z35" s="517"/>
      <c r="AA35" s="518"/>
      <c r="AB35" s="52"/>
      <c r="AC35" s="475"/>
      <c r="AD35" s="54"/>
      <c r="AE35" s="44"/>
    </row>
    <row r="36" spans="3:31" ht="16">
      <c r="C36" s="368"/>
      <c r="D36" s="367"/>
      <c r="E36" s="367"/>
      <c r="F36" s="367"/>
      <c r="G36" s="47"/>
      <c r="H36" s="57"/>
      <c r="I36" s="48"/>
      <c r="J36" s="49"/>
      <c r="K36" s="42"/>
      <c r="L36" s="9"/>
      <c r="M36" s="50"/>
      <c r="N36" s="60"/>
      <c r="O36" s="60"/>
      <c r="P36" s="60"/>
      <c r="Q36" s="52"/>
      <c r="R36" s="329"/>
      <c r="S36" s="54"/>
      <c r="V36" s="50"/>
      <c r="W36" s="59"/>
      <c r="X36" s="59"/>
      <c r="Y36" s="59"/>
      <c r="Z36" s="59"/>
      <c r="AA36" s="59"/>
      <c r="AB36" s="52"/>
      <c r="AC36" s="329"/>
      <c r="AD36" s="54"/>
      <c r="AE36" s="44"/>
    </row>
    <row r="37" spans="3:31" ht="14" customHeight="1">
      <c r="C37" s="368"/>
      <c r="D37" s="505" t="s">
        <v>851</v>
      </c>
      <c r="E37" s="505"/>
      <c r="F37" s="505"/>
      <c r="G37" s="47"/>
      <c r="H37" s="503" t="str">
        <f>IFERROR('1.4 Tingkat Kemandirian'!$R$23,"")</f>
        <v/>
      </c>
      <c r="I37" s="48"/>
      <c r="J37" s="49"/>
      <c r="K37" s="42"/>
      <c r="L37" s="9"/>
      <c r="M37" s="50"/>
      <c r="N37" s="507" t="s">
        <v>293</v>
      </c>
      <c r="O37" s="508"/>
      <c r="P37" s="509"/>
      <c r="Q37" s="52"/>
      <c r="R37" s="474" t="str">
        <f>IFERROR('3.4 Customer Focus'!I15,"")</f>
        <v/>
      </c>
      <c r="S37" s="54"/>
      <c r="V37" s="50"/>
      <c r="W37" s="513" t="s">
        <v>304</v>
      </c>
      <c r="X37" s="514"/>
      <c r="Y37" s="514"/>
      <c r="Z37" s="514"/>
      <c r="AA37" s="515"/>
      <c r="AB37" s="52"/>
      <c r="AC37" s="474" t="str">
        <f>IFERROR('5.4 Manajemen Perubahan'!I15,"")</f>
        <v/>
      </c>
      <c r="AD37" s="54"/>
      <c r="AE37" s="44"/>
    </row>
    <row r="38" spans="3:31" ht="18.5" customHeight="1">
      <c r="C38" s="368"/>
      <c r="D38" s="505"/>
      <c r="E38" s="505"/>
      <c r="F38" s="505"/>
      <c r="G38" s="47"/>
      <c r="H38" s="503"/>
      <c r="I38" s="48"/>
      <c r="J38" s="49"/>
      <c r="K38" s="42"/>
      <c r="L38" s="9"/>
      <c r="M38" s="50"/>
      <c r="N38" s="510"/>
      <c r="O38" s="511"/>
      <c r="P38" s="512"/>
      <c r="Q38" s="52"/>
      <c r="R38" s="475"/>
      <c r="S38" s="54"/>
      <c r="V38" s="50"/>
      <c r="W38" s="516"/>
      <c r="X38" s="517"/>
      <c r="Y38" s="517"/>
      <c r="Z38" s="517"/>
      <c r="AA38" s="518"/>
      <c r="AB38" s="52"/>
      <c r="AC38" s="475"/>
      <c r="AD38" s="54"/>
      <c r="AE38" s="44"/>
    </row>
    <row r="39" spans="3:31" ht="16">
      <c r="C39" s="45"/>
      <c r="D39" s="56"/>
      <c r="E39" s="56"/>
      <c r="F39" s="56"/>
      <c r="G39" s="47"/>
      <c r="H39" s="57"/>
      <c r="I39" s="48"/>
      <c r="J39" s="49"/>
      <c r="K39" s="42"/>
      <c r="L39" s="9"/>
      <c r="M39" s="50"/>
      <c r="N39" s="47"/>
      <c r="O39" s="47"/>
      <c r="P39" s="47"/>
      <c r="Q39" s="52"/>
      <c r="R39" s="329"/>
      <c r="S39" s="54"/>
      <c r="V39" s="50"/>
      <c r="W39" s="61"/>
      <c r="X39" s="61"/>
      <c r="Y39" s="61"/>
      <c r="Z39" s="61"/>
      <c r="AA39" s="61"/>
      <c r="AB39" s="52"/>
      <c r="AC39" s="329"/>
      <c r="AD39" s="54"/>
      <c r="AE39" s="44"/>
    </row>
    <row r="40" spans="3:31">
      <c r="C40" s="45"/>
      <c r="D40" s="47"/>
      <c r="E40" s="47"/>
      <c r="F40" s="47"/>
      <c r="G40" s="47"/>
      <c r="H40" s="47"/>
      <c r="I40" s="48"/>
      <c r="J40" s="49"/>
      <c r="K40" s="42"/>
      <c r="L40" s="9"/>
      <c r="M40" s="50"/>
      <c r="N40" s="485"/>
      <c r="O40" s="485"/>
      <c r="P40" s="485"/>
      <c r="Q40" s="52"/>
      <c r="R40" s="329"/>
      <c r="S40" s="54"/>
      <c r="V40" s="50"/>
      <c r="W40" s="546"/>
      <c r="X40" s="546"/>
      <c r="Y40" s="546"/>
      <c r="Z40" s="546"/>
      <c r="AA40" s="331"/>
      <c r="AB40" s="52"/>
      <c r="AC40" s="329"/>
      <c r="AD40" s="54"/>
      <c r="AE40" s="44"/>
    </row>
    <row r="41" spans="3:31" ht="18.5" customHeight="1">
      <c r="C41" s="45"/>
      <c r="D41" s="47"/>
      <c r="E41" s="47"/>
      <c r="F41" s="47"/>
      <c r="G41" s="47"/>
      <c r="H41" s="47"/>
      <c r="I41" s="48"/>
      <c r="J41" s="49"/>
      <c r="K41" s="42"/>
      <c r="L41" s="9"/>
      <c r="M41" s="50"/>
      <c r="N41" s="485"/>
      <c r="O41" s="485"/>
      <c r="P41" s="485"/>
      <c r="Q41" s="52"/>
      <c r="R41" s="329"/>
      <c r="S41" s="54"/>
      <c r="V41" s="50"/>
      <c r="W41" s="546"/>
      <c r="X41" s="546"/>
      <c r="Y41" s="546"/>
      <c r="Z41" s="546"/>
      <c r="AA41" s="331"/>
      <c r="AB41" s="52"/>
      <c r="AC41" s="329"/>
      <c r="AD41" s="54"/>
    </row>
    <row r="42" spans="3:31" ht="14" customHeight="1">
      <c r="C42" s="45"/>
      <c r="D42" s="62"/>
      <c r="E42" s="62"/>
      <c r="F42" s="62"/>
      <c r="G42" s="47"/>
      <c r="H42" s="63"/>
      <c r="I42" s="48"/>
      <c r="J42" s="49"/>
      <c r="K42" s="42"/>
      <c r="L42" s="9"/>
      <c r="M42" s="50"/>
      <c r="N42" s="52"/>
      <c r="O42" s="52"/>
      <c r="P42" s="52"/>
      <c r="Q42" s="52"/>
      <c r="R42" s="329"/>
      <c r="S42" s="54"/>
      <c r="V42" s="50"/>
      <c r="W42" s="52"/>
      <c r="X42" s="52"/>
      <c r="Y42" s="52"/>
      <c r="Z42" s="52"/>
      <c r="AA42" s="52"/>
      <c r="AB42" s="52"/>
      <c r="AC42" s="329"/>
      <c r="AD42" s="54"/>
    </row>
    <row r="43" spans="3:31" ht="14" customHeight="1">
      <c r="C43" s="45"/>
      <c r="D43" s="460" t="s">
        <v>367</v>
      </c>
      <c r="E43" s="461"/>
      <c r="F43" s="462"/>
      <c r="G43" s="47"/>
      <c r="H43" s="495" t="str">
        <f>IFERROR(AVERAGE(H37,H34,H31,H28),"")</f>
        <v/>
      </c>
      <c r="I43" s="48"/>
      <c r="J43" s="49"/>
      <c r="K43" s="42"/>
      <c r="L43" s="9"/>
      <c r="M43" s="50"/>
      <c r="N43" s="468" t="s">
        <v>367</v>
      </c>
      <c r="O43" s="469"/>
      <c r="P43" s="470"/>
      <c r="Q43" s="52"/>
      <c r="R43" s="474" t="str">
        <f>IFERROR(AVERAGE(R37,R34,R31,R28),"")</f>
        <v/>
      </c>
      <c r="S43" s="54"/>
      <c r="V43" s="50"/>
      <c r="W43" s="468" t="s">
        <v>367</v>
      </c>
      <c r="X43" s="469"/>
      <c r="Y43" s="469"/>
      <c r="Z43" s="469"/>
      <c r="AA43" s="470"/>
      <c r="AB43" s="52"/>
      <c r="AC43" s="474" t="str">
        <f>IFERROR(AVERAGE(AC37,AC34,AC31,AC28),"")</f>
        <v/>
      </c>
      <c r="AD43" s="54"/>
    </row>
    <row r="44" spans="3:31" ht="19.5" customHeight="1">
      <c r="C44" s="45"/>
      <c r="D44" s="463"/>
      <c r="E44" s="464"/>
      <c r="F44" s="465"/>
      <c r="G44" s="47"/>
      <c r="H44" s="496"/>
      <c r="I44" s="48"/>
      <c r="J44" s="49"/>
      <c r="K44" s="42"/>
      <c r="L44" s="9"/>
      <c r="M44" s="50"/>
      <c r="N44" s="471"/>
      <c r="O44" s="472"/>
      <c r="P44" s="473"/>
      <c r="Q44" s="52"/>
      <c r="R44" s="475"/>
      <c r="S44" s="54"/>
      <c r="V44" s="50"/>
      <c r="W44" s="471"/>
      <c r="X44" s="472"/>
      <c r="Y44" s="472"/>
      <c r="Z44" s="472"/>
      <c r="AA44" s="473"/>
      <c r="AB44" s="52"/>
      <c r="AC44" s="475"/>
      <c r="AD44" s="54"/>
    </row>
    <row r="45" spans="3:31" ht="20.5" customHeight="1">
      <c r="C45" s="64"/>
      <c r="D45" s="65"/>
      <c r="E45" s="65"/>
      <c r="F45" s="65"/>
      <c r="G45" s="65"/>
      <c r="H45" s="65"/>
      <c r="I45" s="66"/>
      <c r="J45" s="49"/>
      <c r="K45" s="42"/>
      <c r="L45" s="9"/>
      <c r="M45" s="67"/>
      <c r="N45" s="68"/>
      <c r="O45" s="68"/>
      <c r="P45" s="68"/>
      <c r="Q45" s="68"/>
      <c r="R45" s="69"/>
      <c r="S45" s="70"/>
      <c r="V45" s="67"/>
      <c r="W45" s="68"/>
      <c r="X45" s="68"/>
      <c r="Y45" s="68"/>
      <c r="Z45" s="68"/>
      <c r="AA45" s="68"/>
      <c r="AB45" s="68"/>
      <c r="AC45" s="69"/>
      <c r="AD45" s="70"/>
    </row>
    <row r="46" spans="3:31" ht="14" customHeight="1">
      <c r="D46" s="9"/>
      <c r="E46" s="9"/>
      <c r="F46" s="9"/>
      <c r="G46" s="9"/>
      <c r="H46" s="9"/>
      <c r="I46" s="9"/>
      <c r="J46" s="9"/>
      <c r="K46" s="42"/>
      <c r="L46" s="9"/>
    </row>
    <row r="47" spans="3:31" ht="14" customHeight="1">
      <c r="D47" s="9"/>
      <c r="E47" s="9"/>
      <c r="F47" s="9"/>
      <c r="G47" s="9"/>
      <c r="H47" s="9"/>
      <c r="I47" s="9"/>
      <c r="J47" s="9"/>
      <c r="K47" s="42"/>
      <c r="L47" s="9"/>
    </row>
    <row r="48" spans="3:31" ht="24.5" customHeight="1">
      <c r="C48" s="476" t="s">
        <v>281</v>
      </c>
      <c r="D48" s="477"/>
      <c r="E48" s="477"/>
      <c r="F48" s="477"/>
      <c r="G48" s="477"/>
      <c r="H48" s="477"/>
      <c r="I48" s="478"/>
      <c r="J48" s="43"/>
      <c r="K48" s="42"/>
      <c r="L48" s="9"/>
      <c r="M48" s="486" t="s">
        <v>356</v>
      </c>
      <c r="N48" s="487"/>
      <c r="O48" s="487"/>
      <c r="P48" s="487"/>
      <c r="Q48" s="487"/>
      <c r="R48" s="487"/>
      <c r="S48" s="488"/>
      <c r="V48" s="486" t="s">
        <v>305</v>
      </c>
      <c r="W48" s="487"/>
      <c r="X48" s="487"/>
      <c r="Y48" s="487"/>
      <c r="Z48" s="487"/>
      <c r="AA48" s="487"/>
      <c r="AB48" s="487"/>
      <c r="AC48" s="487"/>
      <c r="AD48" s="488"/>
    </row>
    <row r="49" spans="3:30">
      <c r="C49" s="50"/>
      <c r="D49" s="71"/>
      <c r="E49" s="71"/>
      <c r="F49" s="71"/>
      <c r="G49" s="72"/>
      <c r="H49" s="72"/>
      <c r="I49" s="54"/>
      <c r="J49" s="9"/>
      <c r="K49" s="42"/>
      <c r="L49" s="9"/>
      <c r="M49" s="73"/>
      <c r="N49" s="51"/>
      <c r="O49" s="51"/>
      <c r="P49" s="51"/>
      <c r="Q49" s="52"/>
      <c r="R49" s="53"/>
      <c r="S49" s="54"/>
      <c r="V49" s="50"/>
      <c r="W49" s="331"/>
      <c r="X49" s="331"/>
      <c r="Y49" s="331"/>
      <c r="Z49" s="331"/>
      <c r="AA49" s="331"/>
      <c r="AB49" s="52"/>
      <c r="AC49" s="53"/>
      <c r="AD49" s="54"/>
    </row>
    <row r="50" spans="3:30" ht="14.5" customHeight="1">
      <c r="C50" s="74"/>
      <c r="D50" s="479" t="s">
        <v>284</v>
      </c>
      <c r="E50" s="480"/>
      <c r="F50" s="481"/>
      <c r="G50" s="72"/>
      <c r="H50" s="474">
        <f>IFERROR('2.1 Indeks Kepuasan Masyarakat'!R23,"")</f>
        <v>0</v>
      </c>
      <c r="I50" s="54"/>
      <c r="J50" s="9"/>
      <c r="K50" s="42"/>
      <c r="L50" s="9"/>
      <c r="M50" s="75"/>
      <c r="N50" s="489" t="s">
        <v>294</v>
      </c>
      <c r="O50" s="490"/>
      <c r="P50" s="491"/>
      <c r="Q50" s="52"/>
      <c r="R50" s="474" t="str">
        <f>IFERROR('4.1 Perencanaan Strategis'!I15,"")</f>
        <v/>
      </c>
      <c r="S50" s="54"/>
      <c r="V50" s="55"/>
      <c r="W50" s="513" t="s">
        <v>306</v>
      </c>
      <c r="X50" s="514"/>
      <c r="Y50" s="514"/>
      <c r="Z50" s="514"/>
      <c r="AA50" s="515"/>
      <c r="AB50" s="52"/>
      <c r="AC50" s="474" t="str">
        <f>IFERROR('6.1 Environmental Footprint Mgt'!I15,"")</f>
        <v/>
      </c>
      <c r="AD50" s="54"/>
    </row>
    <row r="51" spans="3:30" ht="14.5" customHeight="1">
      <c r="C51" s="74"/>
      <c r="D51" s="482"/>
      <c r="E51" s="483"/>
      <c r="F51" s="484"/>
      <c r="G51" s="72"/>
      <c r="H51" s="475"/>
      <c r="I51" s="54"/>
      <c r="J51" s="9"/>
      <c r="K51" s="42"/>
      <c r="L51" s="9"/>
      <c r="M51" s="75"/>
      <c r="N51" s="492"/>
      <c r="O51" s="493"/>
      <c r="P51" s="494"/>
      <c r="Q51" s="52"/>
      <c r="R51" s="475"/>
      <c r="S51" s="54"/>
      <c r="V51" s="55"/>
      <c r="W51" s="516"/>
      <c r="X51" s="517"/>
      <c r="Y51" s="517"/>
      <c r="Z51" s="517"/>
      <c r="AA51" s="518"/>
      <c r="AB51" s="52"/>
      <c r="AC51" s="475"/>
      <c r="AD51" s="54"/>
    </row>
    <row r="52" spans="3:30">
      <c r="C52" s="74"/>
      <c r="D52" s="76"/>
      <c r="E52" s="76"/>
      <c r="F52" s="76"/>
      <c r="G52" s="72"/>
      <c r="H52" s="77"/>
      <c r="I52" s="54"/>
      <c r="J52" s="9"/>
      <c r="K52" s="42"/>
      <c r="L52" s="9"/>
      <c r="M52" s="75"/>
      <c r="N52" s="58"/>
      <c r="O52" s="58"/>
      <c r="P52" s="58"/>
      <c r="Q52" s="52"/>
      <c r="R52" s="329"/>
      <c r="S52" s="54"/>
      <c r="V52" s="55"/>
      <c r="W52" s="78"/>
      <c r="X52" s="78"/>
      <c r="Y52" s="78"/>
      <c r="Z52" s="78"/>
      <c r="AA52" s="78"/>
      <c r="AB52" s="52"/>
      <c r="AC52" s="329"/>
      <c r="AD52" s="54"/>
    </row>
    <row r="53" spans="3:30" ht="14.5" customHeight="1">
      <c r="C53" s="74"/>
      <c r="D53" s="479" t="s">
        <v>285</v>
      </c>
      <c r="E53" s="480"/>
      <c r="F53" s="481"/>
      <c r="G53" s="72"/>
      <c r="H53" s="474">
        <f>IFERROR('2.2 Efisiensi Waktu Pelayanan'!R23,"")</f>
        <v>1</v>
      </c>
      <c r="I53" s="54"/>
      <c r="J53" s="9"/>
      <c r="K53" s="42"/>
      <c r="L53" s="9"/>
      <c r="M53" s="75"/>
      <c r="N53" s="489" t="s">
        <v>295</v>
      </c>
      <c r="O53" s="490"/>
      <c r="P53" s="491"/>
      <c r="Q53" s="52"/>
      <c r="R53" s="474" t="str">
        <f>IFERROR('4.2 Etika Bisnis'!I15,"")</f>
        <v/>
      </c>
      <c r="S53" s="54"/>
      <c r="V53" s="55"/>
      <c r="W53" s="489" t="s">
        <v>344</v>
      </c>
      <c r="X53" s="490"/>
      <c r="Y53" s="490"/>
      <c r="Z53" s="490"/>
      <c r="AA53" s="491"/>
      <c r="AB53" s="52"/>
      <c r="AC53" s="474" t="str">
        <f>IFERROR('6.2 Penggunaan Sumber Daya'!I15,"")</f>
        <v/>
      </c>
      <c r="AD53" s="54"/>
    </row>
    <row r="54" spans="3:30" ht="14.5" customHeight="1">
      <c r="C54" s="74"/>
      <c r="D54" s="482"/>
      <c r="E54" s="483"/>
      <c r="F54" s="484"/>
      <c r="G54" s="72"/>
      <c r="H54" s="475"/>
      <c r="I54" s="54"/>
      <c r="J54" s="9"/>
      <c r="K54" s="42"/>
      <c r="L54" s="9"/>
      <c r="M54" s="75"/>
      <c r="N54" s="492"/>
      <c r="O54" s="493"/>
      <c r="P54" s="494"/>
      <c r="Q54" s="52"/>
      <c r="R54" s="475"/>
      <c r="S54" s="54"/>
      <c r="V54" s="55"/>
      <c r="W54" s="492"/>
      <c r="X54" s="493"/>
      <c r="Y54" s="493"/>
      <c r="Z54" s="493"/>
      <c r="AA54" s="494"/>
      <c r="AB54" s="52"/>
      <c r="AC54" s="475"/>
      <c r="AD54" s="54"/>
    </row>
    <row r="55" spans="3:30">
      <c r="C55" s="50"/>
      <c r="D55" s="79"/>
      <c r="E55" s="79"/>
      <c r="F55" s="79"/>
      <c r="G55" s="72"/>
      <c r="H55" s="77"/>
      <c r="I55" s="54"/>
      <c r="J55" s="9"/>
      <c r="K55" s="42"/>
      <c r="L55" s="9"/>
      <c r="M55" s="73"/>
      <c r="N55" s="58"/>
      <c r="O55" s="58"/>
      <c r="P55" s="58"/>
      <c r="Q55" s="52"/>
      <c r="R55" s="329"/>
      <c r="S55" s="54"/>
      <c r="V55" s="50"/>
      <c r="W55" s="61"/>
      <c r="X55" s="61"/>
      <c r="Y55" s="61"/>
      <c r="Z55" s="61"/>
      <c r="AA55" s="61"/>
      <c r="AB55" s="52"/>
      <c r="AC55" s="329"/>
      <c r="AD55" s="54"/>
    </row>
    <row r="56" spans="3:30">
      <c r="C56" s="50"/>
      <c r="D56" s="497" t="s">
        <v>286</v>
      </c>
      <c r="E56" s="498"/>
      <c r="F56" s="499"/>
      <c r="G56" s="72"/>
      <c r="H56" s="474" t="str">
        <f>IFERROR('2.3 Sistem Pengaduan Layanan'!R23,"")</f>
        <v/>
      </c>
      <c r="I56" s="54"/>
      <c r="J56" s="9"/>
      <c r="K56" s="42"/>
      <c r="L56" s="9"/>
      <c r="M56" s="73"/>
      <c r="N56" s="513" t="s">
        <v>296</v>
      </c>
      <c r="O56" s="514"/>
      <c r="P56" s="515"/>
      <c r="Q56" s="52"/>
      <c r="R56" s="474" t="str">
        <f>IFERROR('4.3 Stakeholders Relationship'!I15,"")</f>
        <v/>
      </c>
      <c r="S56" s="54"/>
      <c r="V56" s="50"/>
      <c r="W56" s="543"/>
      <c r="X56" s="543"/>
      <c r="Y56" s="543"/>
      <c r="Z56" s="543"/>
      <c r="AA56" s="328"/>
      <c r="AB56" s="52"/>
      <c r="AC56" s="544"/>
      <c r="AD56" s="54"/>
    </row>
    <row r="57" spans="3:30">
      <c r="C57" s="50"/>
      <c r="D57" s="500"/>
      <c r="E57" s="501"/>
      <c r="F57" s="502"/>
      <c r="G57" s="72"/>
      <c r="H57" s="475"/>
      <c r="I57" s="54"/>
      <c r="J57" s="9"/>
      <c r="K57" s="42"/>
      <c r="L57" s="9"/>
      <c r="M57" s="73"/>
      <c r="N57" s="516"/>
      <c r="O57" s="517"/>
      <c r="P57" s="518"/>
      <c r="Q57" s="52"/>
      <c r="R57" s="475"/>
      <c r="S57" s="54"/>
      <c r="V57" s="50"/>
      <c r="W57" s="543"/>
      <c r="X57" s="543"/>
      <c r="Y57" s="543"/>
      <c r="Z57" s="543"/>
      <c r="AA57" s="328"/>
      <c r="AB57" s="52"/>
      <c r="AC57" s="544"/>
      <c r="AD57" s="54"/>
    </row>
    <row r="58" spans="3:30">
      <c r="C58" s="50"/>
      <c r="D58" s="80"/>
      <c r="E58" s="80"/>
      <c r="F58" s="80"/>
      <c r="G58" s="72"/>
      <c r="H58" s="77"/>
      <c r="I58" s="54"/>
      <c r="J58" s="9"/>
      <c r="K58" s="42"/>
      <c r="L58" s="9"/>
      <c r="M58" s="73"/>
      <c r="N58" s="60"/>
      <c r="O58" s="60"/>
      <c r="P58" s="60"/>
      <c r="Q58" s="52"/>
      <c r="R58" s="329"/>
      <c r="S58" s="54"/>
      <c r="V58" s="50"/>
      <c r="W58" s="81"/>
      <c r="X58" s="81"/>
      <c r="Y58" s="81"/>
      <c r="Z58" s="81"/>
      <c r="AA58" s="81"/>
      <c r="AB58" s="52"/>
      <c r="AC58" s="329"/>
      <c r="AD58" s="54"/>
    </row>
    <row r="59" spans="3:30">
      <c r="C59" s="50"/>
      <c r="D59" s="479" t="s">
        <v>287</v>
      </c>
      <c r="E59" s="480"/>
      <c r="F59" s="481"/>
      <c r="G59" s="72"/>
      <c r="H59" s="474" t="str">
        <f>IFERROR('2.4 Keberhasilan Layanan'!R23,"")</f>
        <v/>
      </c>
      <c r="I59" s="54"/>
      <c r="J59" s="9"/>
      <c r="K59" s="42"/>
      <c r="L59" s="9"/>
      <c r="M59" s="73"/>
      <c r="N59" s="513" t="s">
        <v>297</v>
      </c>
      <c r="O59" s="514"/>
      <c r="P59" s="515"/>
      <c r="Q59" s="52"/>
      <c r="R59" s="474" t="str">
        <f>IFERROR('4.4 Manajemen Risiko'!I15,"")</f>
        <v/>
      </c>
      <c r="S59" s="54"/>
      <c r="V59" s="50"/>
      <c r="W59" s="545"/>
      <c r="X59" s="545"/>
      <c r="Y59" s="545"/>
      <c r="Z59" s="545"/>
      <c r="AA59" s="330"/>
      <c r="AB59" s="52"/>
      <c r="AC59" s="544"/>
      <c r="AD59" s="54"/>
    </row>
    <row r="60" spans="3:30">
      <c r="C60" s="50"/>
      <c r="D60" s="482"/>
      <c r="E60" s="483"/>
      <c r="F60" s="484"/>
      <c r="G60" s="72"/>
      <c r="H60" s="475"/>
      <c r="I60" s="54"/>
      <c r="J60" s="9"/>
      <c r="K60" s="42"/>
      <c r="L60" s="9"/>
      <c r="M60" s="73"/>
      <c r="N60" s="516"/>
      <c r="O60" s="517"/>
      <c r="P60" s="518"/>
      <c r="Q60" s="52"/>
      <c r="R60" s="475"/>
      <c r="S60" s="54"/>
      <c r="V60" s="50"/>
      <c r="W60" s="545"/>
      <c r="X60" s="545"/>
      <c r="Y60" s="545"/>
      <c r="Z60" s="545"/>
      <c r="AA60" s="330"/>
      <c r="AB60" s="52"/>
      <c r="AC60" s="544"/>
      <c r="AD60" s="54"/>
    </row>
    <row r="61" spans="3:30">
      <c r="C61" s="50"/>
      <c r="D61" s="82"/>
      <c r="E61" s="82"/>
      <c r="F61" s="82"/>
      <c r="G61" s="72"/>
      <c r="H61" s="77"/>
      <c r="I61" s="54"/>
      <c r="J61" s="9"/>
      <c r="K61" s="42"/>
      <c r="L61" s="9"/>
      <c r="M61" s="73"/>
      <c r="N61" s="58"/>
      <c r="O61" s="58"/>
      <c r="P61" s="58"/>
      <c r="Q61" s="52"/>
      <c r="R61" s="329"/>
      <c r="S61" s="54"/>
      <c r="V61" s="50"/>
      <c r="W61" s="47"/>
      <c r="X61" s="47"/>
      <c r="Y61" s="47"/>
      <c r="Z61" s="47"/>
      <c r="AA61" s="47"/>
      <c r="AB61" s="52"/>
      <c r="AC61" s="329"/>
      <c r="AD61" s="54"/>
    </row>
    <row r="62" spans="3:30">
      <c r="C62" s="50"/>
      <c r="D62" s="82"/>
      <c r="E62" s="82"/>
      <c r="F62" s="82"/>
      <c r="G62" s="72"/>
      <c r="H62" s="459"/>
      <c r="I62" s="54"/>
      <c r="J62" s="9"/>
      <c r="K62" s="42"/>
      <c r="L62" s="9"/>
      <c r="M62" s="73"/>
      <c r="N62" s="513" t="s">
        <v>298</v>
      </c>
      <c r="O62" s="514"/>
      <c r="P62" s="515"/>
      <c r="Q62" s="52"/>
      <c r="R62" s="474" t="str">
        <f>IFERROR('4.5 Pengawasan &amp; Pelaporan'!I15,"")</f>
        <v/>
      </c>
      <c r="S62" s="54"/>
      <c r="V62" s="50"/>
      <c r="W62" s="485"/>
      <c r="X62" s="485"/>
      <c r="Y62" s="485"/>
      <c r="Z62" s="485"/>
      <c r="AA62" s="325"/>
      <c r="AB62" s="52"/>
      <c r="AC62" s="329"/>
      <c r="AD62" s="54"/>
    </row>
    <row r="63" spans="3:30">
      <c r="C63" s="50"/>
      <c r="D63" s="82"/>
      <c r="E63" s="82"/>
      <c r="F63" s="82"/>
      <c r="G63" s="72"/>
      <c r="H63" s="459"/>
      <c r="I63" s="54"/>
      <c r="J63" s="9"/>
      <c r="K63" s="42"/>
      <c r="L63" s="9"/>
      <c r="M63" s="73"/>
      <c r="N63" s="516"/>
      <c r="O63" s="517"/>
      <c r="P63" s="518"/>
      <c r="Q63" s="52"/>
      <c r="R63" s="475"/>
      <c r="S63" s="54"/>
      <c r="V63" s="50"/>
      <c r="W63" s="485"/>
      <c r="X63" s="485"/>
      <c r="Y63" s="485"/>
      <c r="Z63" s="485"/>
      <c r="AA63" s="325"/>
      <c r="AB63" s="52"/>
      <c r="AC63" s="329"/>
      <c r="AD63" s="54"/>
    </row>
    <row r="64" spans="3:30">
      <c r="C64" s="50"/>
      <c r="D64" s="72"/>
      <c r="E64" s="72"/>
      <c r="F64" s="72"/>
      <c r="G64" s="72"/>
      <c r="H64" s="77"/>
      <c r="I64" s="54"/>
      <c r="J64" s="9"/>
      <c r="K64" s="42"/>
      <c r="L64" s="9"/>
      <c r="M64" s="73"/>
      <c r="N64" s="83"/>
      <c r="O64" s="83"/>
      <c r="P64" s="83"/>
      <c r="Q64" s="52"/>
      <c r="R64" s="329"/>
      <c r="S64" s="54"/>
      <c r="V64" s="50"/>
      <c r="W64" s="52"/>
      <c r="X64" s="52"/>
      <c r="Y64" s="52"/>
      <c r="Z64" s="52"/>
      <c r="AA64" s="52"/>
      <c r="AB64" s="52"/>
      <c r="AC64" s="329"/>
      <c r="AD64" s="54"/>
    </row>
    <row r="65" spans="3:30" ht="15.5" customHeight="1">
      <c r="C65" s="50"/>
      <c r="D65" s="460" t="s">
        <v>367</v>
      </c>
      <c r="E65" s="461"/>
      <c r="F65" s="462"/>
      <c r="G65" s="72"/>
      <c r="H65" s="466">
        <f>IFERROR(AVERAGE(H50:H60),"")</f>
        <v>0.5</v>
      </c>
      <c r="I65" s="54"/>
      <c r="J65" s="9"/>
      <c r="K65" s="42"/>
      <c r="L65" s="9"/>
      <c r="M65" s="50"/>
      <c r="N65" s="468" t="s">
        <v>367</v>
      </c>
      <c r="O65" s="469"/>
      <c r="P65" s="470"/>
      <c r="Q65" s="52"/>
      <c r="R65" s="474" t="str">
        <f>IFERROR(AVERAGE(R62,R59,R56,R53,R50),"")</f>
        <v/>
      </c>
      <c r="S65" s="54"/>
      <c r="V65" s="50"/>
      <c r="W65" s="468" t="s">
        <v>367</v>
      </c>
      <c r="X65" s="469"/>
      <c r="Y65" s="469"/>
      <c r="Z65" s="469"/>
      <c r="AA65" s="470"/>
      <c r="AB65" s="52"/>
      <c r="AC65" s="474" t="str">
        <f>IFERROR(AVERAGE(AC53,AC50),"")</f>
        <v/>
      </c>
      <c r="AD65" s="54"/>
    </row>
    <row r="66" spans="3:30" ht="15.5" customHeight="1">
      <c r="C66" s="50"/>
      <c r="D66" s="463"/>
      <c r="E66" s="464"/>
      <c r="F66" s="465"/>
      <c r="G66" s="72"/>
      <c r="H66" s="467"/>
      <c r="I66" s="54"/>
      <c r="J66" s="9"/>
      <c r="K66" s="42"/>
      <c r="L66" s="9"/>
      <c r="M66" s="50"/>
      <c r="N66" s="471"/>
      <c r="O66" s="472"/>
      <c r="P66" s="473"/>
      <c r="Q66" s="52"/>
      <c r="R66" s="475"/>
      <c r="S66" s="54"/>
      <c r="V66" s="50"/>
      <c r="W66" s="471"/>
      <c r="X66" s="472"/>
      <c r="Y66" s="472"/>
      <c r="Z66" s="472"/>
      <c r="AA66" s="473"/>
      <c r="AB66" s="52"/>
      <c r="AC66" s="475"/>
      <c r="AD66" s="54"/>
    </row>
    <row r="67" spans="3:30">
      <c r="C67" s="67"/>
      <c r="D67" s="68"/>
      <c r="E67" s="68"/>
      <c r="F67" s="68"/>
      <c r="G67" s="68"/>
      <c r="H67" s="68"/>
      <c r="I67" s="70"/>
      <c r="J67" s="9"/>
      <c r="K67" s="42"/>
      <c r="L67" s="9"/>
      <c r="M67" s="67"/>
      <c r="N67" s="68"/>
      <c r="O67" s="68"/>
      <c r="P67" s="68"/>
      <c r="Q67" s="68"/>
      <c r="R67" s="69"/>
      <c r="S67" s="70"/>
      <c r="V67" s="67"/>
      <c r="W67" s="68"/>
      <c r="X67" s="68"/>
      <c r="Y67" s="68"/>
      <c r="Z67" s="68"/>
      <c r="AA67" s="68"/>
      <c r="AB67" s="68"/>
      <c r="AC67" s="69"/>
      <c r="AD67" s="70"/>
    </row>
    <row r="68" spans="3:30">
      <c r="D68" s="9"/>
      <c r="E68" s="9"/>
      <c r="F68" s="9"/>
      <c r="G68" s="9"/>
      <c r="H68" s="9"/>
      <c r="I68" s="9"/>
      <c r="J68" s="9"/>
      <c r="K68" s="9"/>
      <c r="L68" s="9"/>
    </row>
    <row r="69" spans="3:30">
      <c r="D69" s="9"/>
      <c r="E69" s="9"/>
      <c r="F69" s="9"/>
      <c r="G69" s="9"/>
      <c r="H69" s="9"/>
      <c r="I69" s="9"/>
      <c r="J69" s="9"/>
      <c r="K69" s="9"/>
      <c r="L69" s="9"/>
    </row>
    <row r="70" spans="3:30">
      <c r="D70" s="9"/>
      <c r="E70" s="9"/>
      <c r="F70" s="9"/>
      <c r="G70" s="9"/>
      <c r="H70" s="9"/>
      <c r="I70" s="9"/>
      <c r="J70" s="9"/>
      <c r="K70" s="9"/>
      <c r="L70" s="9"/>
    </row>
    <row r="71" spans="3:30">
      <c r="D71" s="9"/>
      <c r="E71" s="9"/>
      <c r="F71" s="9"/>
      <c r="G71" s="9"/>
      <c r="H71" s="9"/>
      <c r="I71" s="9"/>
      <c r="J71" s="9"/>
      <c r="K71" s="9"/>
      <c r="L71" s="9"/>
    </row>
    <row r="72" spans="3:30">
      <c r="C72" s="84"/>
      <c r="D72" s="85"/>
      <c r="E72" s="85"/>
      <c r="F72" s="85"/>
      <c r="G72" s="85"/>
      <c r="H72" s="85"/>
      <c r="I72" s="85"/>
      <c r="J72" s="85"/>
      <c r="K72" s="85"/>
      <c r="L72" s="85"/>
      <c r="M72" s="85"/>
      <c r="N72" s="85"/>
      <c r="O72" s="85"/>
      <c r="P72" s="85"/>
      <c r="Q72" s="85"/>
      <c r="R72" s="86"/>
      <c r="S72" s="85"/>
      <c r="T72" s="85"/>
      <c r="U72" s="85"/>
      <c r="V72" s="85"/>
      <c r="W72" s="85"/>
      <c r="X72" s="85"/>
      <c r="Y72" s="85"/>
      <c r="Z72" s="85"/>
      <c r="AA72" s="85"/>
      <c r="AB72" s="85"/>
      <c r="AC72" s="86"/>
      <c r="AD72" s="87"/>
    </row>
    <row r="73" spans="3:30" ht="30.5" customHeight="1">
      <c r="C73" s="50"/>
      <c r="D73" s="458" t="s">
        <v>319</v>
      </c>
      <c r="E73" s="458"/>
      <c r="F73" s="458"/>
      <c r="G73" s="458"/>
      <c r="H73" s="458"/>
      <c r="I73" s="458"/>
      <c r="J73" s="458"/>
      <c r="K73" s="458"/>
      <c r="L73" s="458"/>
      <c r="M73" s="52"/>
      <c r="N73" s="52"/>
      <c r="O73" s="52"/>
      <c r="P73" s="52"/>
      <c r="Q73" s="52"/>
      <c r="R73" s="53"/>
      <c r="S73" s="52"/>
      <c r="T73" s="52"/>
      <c r="U73" s="52"/>
      <c r="V73" s="52"/>
      <c r="W73" s="52"/>
      <c r="X73" s="52"/>
      <c r="Y73" s="52"/>
      <c r="Z73" s="52"/>
      <c r="AA73" s="52"/>
      <c r="AB73" s="52"/>
      <c r="AC73" s="53"/>
      <c r="AD73" s="54"/>
    </row>
    <row r="74" spans="3:30" ht="15.5" customHeight="1">
      <c r="C74" s="50"/>
      <c r="D74" s="88"/>
      <c r="E74" s="88"/>
      <c r="F74" s="88"/>
      <c r="G74" s="89"/>
      <c r="H74" s="90"/>
      <c r="I74" s="52"/>
      <c r="J74" s="52"/>
      <c r="K74" s="52"/>
      <c r="L74" s="52"/>
      <c r="M74" s="52"/>
      <c r="N74" s="52"/>
      <c r="O74" s="52"/>
      <c r="P74" s="52"/>
      <c r="Q74" s="52"/>
      <c r="R74" s="53"/>
      <c r="S74" s="52"/>
      <c r="T74" s="52"/>
      <c r="U74" s="52"/>
      <c r="V74" s="52"/>
      <c r="W74" s="52"/>
      <c r="X74" s="52"/>
      <c r="Y74" s="52"/>
      <c r="Z74" s="52"/>
      <c r="AA74" s="52"/>
      <c r="AB74" s="52"/>
      <c r="AC74" s="53"/>
      <c r="AD74" s="54"/>
    </row>
    <row r="75" spans="3:30">
      <c r="C75" s="50"/>
      <c r="D75" s="553" t="s">
        <v>280</v>
      </c>
      <c r="E75" s="554"/>
      <c r="F75" s="554"/>
      <c r="G75" s="554"/>
      <c r="H75" s="555"/>
      <c r="I75" s="562">
        <v>0.2</v>
      </c>
      <c r="J75" s="563"/>
      <c r="K75" s="52"/>
      <c r="L75" s="52"/>
      <c r="M75" s="52"/>
      <c r="N75" s="553" t="s">
        <v>288</v>
      </c>
      <c r="O75" s="554"/>
      <c r="P75" s="554"/>
      <c r="Q75" s="554"/>
      <c r="R75" s="568">
        <v>0.2</v>
      </c>
      <c r="S75" s="569"/>
      <c r="T75" s="52"/>
      <c r="U75" s="553" t="s">
        <v>300</v>
      </c>
      <c r="V75" s="554"/>
      <c r="W75" s="554"/>
      <c r="X75" s="554"/>
      <c r="Y75" s="554"/>
      <c r="Z75" s="554"/>
      <c r="AA75" s="568">
        <v>0.1</v>
      </c>
      <c r="AB75" s="569"/>
      <c r="AC75" s="53"/>
      <c r="AD75" s="54"/>
    </row>
    <row r="76" spans="3:30">
      <c r="C76" s="50"/>
      <c r="D76" s="556"/>
      <c r="E76" s="557"/>
      <c r="F76" s="557"/>
      <c r="G76" s="557"/>
      <c r="H76" s="558"/>
      <c r="I76" s="564"/>
      <c r="J76" s="565"/>
      <c r="K76" s="52"/>
      <c r="L76" s="52"/>
      <c r="M76" s="52"/>
      <c r="N76" s="556"/>
      <c r="O76" s="557"/>
      <c r="P76" s="557"/>
      <c r="Q76" s="557"/>
      <c r="R76" s="570"/>
      <c r="S76" s="571"/>
      <c r="T76" s="52"/>
      <c r="U76" s="556"/>
      <c r="V76" s="557"/>
      <c r="W76" s="557"/>
      <c r="X76" s="557"/>
      <c r="Y76" s="557"/>
      <c r="Z76" s="557"/>
      <c r="AA76" s="570"/>
      <c r="AB76" s="571"/>
      <c r="AC76" s="53"/>
      <c r="AD76" s="54"/>
    </row>
    <row r="77" spans="3:30">
      <c r="C77" s="50"/>
      <c r="D77" s="556"/>
      <c r="E77" s="557"/>
      <c r="F77" s="557"/>
      <c r="G77" s="557"/>
      <c r="H77" s="558"/>
      <c r="I77" s="564"/>
      <c r="J77" s="565"/>
      <c r="K77" s="52"/>
      <c r="L77" s="52"/>
      <c r="M77" s="52"/>
      <c r="N77" s="556"/>
      <c r="O77" s="557"/>
      <c r="P77" s="557"/>
      <c r="Q77" s="557"/>
      <c r="R77" s="570"/>
      <c r="S77" s="571"/>
      <c r="T77" s="52"/>
      <c r="U77" s="556"/>
      <c r="V77" s="557"/>
      <c r="W77" s="557"/>
      <c r="X77" s="557"/>
      <c r="Y77" s="557"/>
      <c r="Z77" s="557"/>
      <c r="AA77" s="570"/>
      <c r="AB77" s="571"/>
      <c r="AC77" s="53"/>
      <c r="AD77" s="54"/>
    </row>
    <row r="78" spans="3:30">
      <c r="C78" s="50"/>
      <c r="D78" s="559"/>
      <c r="E78" s="560"/>
      <c r="F78" s="560"/>
      <c r="G78" s="560"/>
      <c r="H78" s="561"/>
      <c r="I78" s="566"/>
      <c r="J78" s="567"/>
      <c r="K78" s="52"/>
      <c r="L78" s="52"/>
      <c r="M78" s="52"/>
      <c r="N78" s="559"/>
      <c r="O78" s="560"/>
      <c r="P78" s="560"/>
      <c r="Q78" s="560"/>
      <c r="R78" s="572"/>
      <c r="S78" s="573"/>
      <c r="T78" s="52"/>
      <c r="U78" s="559"/>
      <c r="V78" s="560"/>
      <c r="W78" s="560"/>
      <c r="X78" s="560"/>
      <c r="Y78" s="560"/>
      <c r="Z78" s="560"/>
      <c r="AA78" s="572"/>
      <c r="AB78" s="573"/>
      <c r="AC78" s="53"/>
      <c r="AD78" s="54"/>
    </row>
    <row r="79" spans="3:30">
      <c r="C79" s="50"/>
      <c r="D79" s="52"/>
      <c r="E79" s="52"/>
      <c r="F79" s="52"/>
      <c r="G79" s="52"/>
      <c r="H79" s="52"/>
      <c r="I79" s="52"/>
      <c r="J79" s="52"/>
      <c r="K79" s="52"/>
      <c r="L79" s="52"/>
      <c r="M79" s="52"/>
      <c r="N79" s="52"/>
      <c r="O79" s="52"/>
      <c r="P79" s="52"/>
      <c r="Q79" s="52"/>
      <c r="R79" s="53"/>
      <c r="S79" s="52"/>
      <c r="T79" s="52"/>
      <c r="U79" s="52"/>
      <c r="V79" s="52"/>
      <c r="W79" s="52"/>
      <c r="X79" s="52"/>
      <c r="Y79" s="52"/>
      <c r="Z79" s="52"/>
      <c r="AA79" s="52"/>
      <c r="AB79" s="52"/>
      <c r="AC79" s="53"/>
      <c r="AD79" s="54"/>
    </row>
    <row r="80" spans="3:30">
      <c r="C80" s="50"/>
      <c r="D80" s="553" t="s">
        <v>281</v>
      </c>
      <c r="E80" s="554"/>
      <c r="F80" s="554"/>
      <c r="G80" s="554"/>
      <c r="H80" s="555"/>
      <c r="I80" s="562">
        <v>0.25</v>
      </c>
      <c r="J80" s="563"/>
      <c r="K80" s="52"/>
      <c r="L80" s="52"/>
      <c r="M80" s="52"/>
      <c r="N80" s="547" t="s">
        <v>356</v>
      </c>
      <c r="O80" s="548"/>
      <c r="P80" s="548"/>
      <c r="Q80" s="548"/>
      <c r="R80" s="568">
        <v>0.2</v>
      </c>
      <c r="S80" s="569"/>
      <c r="T80" s="52"/>
      <c r="U80" s="553" t="s">
        <v>305</v>
      </c>
      <c r="V80" s="554"/>
      <c r="W80" s="554"/>
      <c r="X80" s="554"/>
      <c r="Y80" s="554"/>
      <c r="Z80" s="554"/>
      <c r="AA80" s="568">
        <v>0.05</v>
      </c>
      <c r="AB80" s="569"/>
      <c r="AC80" s="53"/>
      <c r="AD80" s="54"/>
    </row>
    <row r="81" spans="3:30">
      <c r="C81" s="50"/>
      <c r="D81" s="556"/>
      <c r="E81" s="557"/>
      <c r="F81" s="557"/>
      <c r="G81" s="557"/>
      <c r="H81" s="558"/>
      <c r="I81" s="564"/>
      <c r="J81" s="565"/>
      <c r="K81" s="52"/>
      <c r="L81" s="52"/>
      <c r="M81" s="52"/>
      <c r="N81" s="549"/>
      <c r="O81" s="550"/>
      <c r="P81" s="550"/>
      <c r="Q81" s="550"/>
      <c r="R81" s="570"/>
      <c r="S81" s="571"/>
      <c r="T81" s="52"/>
      <c r="U81" s="556"/>
      <c r="V81" s="557"/>
      <c r="W81" s="557"/>
      <c r="X81" s="557"/>
      <c r="Y81" s="557"/>
      <c r="Z81" s="557"/>
      <c r="AA81" s="570"/>
      <c r="AB81" s="571"/>
      <c r="AC81" s="53"/>
      <c r="AD81" s="54"/>
    </row>
    <row r="82" spans="3:30">
      <c r="C82" s="50"/>
      <c r="D82" s="556"/>
      <c r="E82" s="557"/>
      <c r="F82" s="557"/>
      <c r="G82" s="557"/>
      <c r="H82" s="558"/>
      <c r="I82" s="564"/>
      <c r="J82" s="565"/>
      <c r="K82" s="52"/>
      <c r="L82" s="52"/>
      <c r="M82" s="52"/>
      <c r="N82" s="549"/>
      <c r="O82" s="550"/>
      <c r="P82" s="550"/>
      <c r="Q82" s="550"/>
      <c r="R82" s="570"/>
      <c r="S82" s="571"/>
      <c r="T82" s="52"/>
      <c r="U82" s="556"/>
      <c r="V82" s="557"/>
      <c r="W82" s="557"/>
      <c r="X82" s="557"/>
      <c r="Y82" s="557"/>
      <c r="Z82" s="557"/>
      <c r="AA82" s="570"/>
      <c r="AB82" s="571"/>
      <c r="AC82" s="53"/>
      <c r="AD82" s="54"/>
    </row>
    <row r="83" spans="3:30">
      <c r="C83" s="50"/>
      <c r="D83" s="559"/>
      <c r="E83" s="560"/>
      <c r="F83" s="560"/>
      <c r="G83" s="560"/>
      <c r="H83" s="561"/>
      <c r="I83" s="566"/>
      <c r="J83" s="567"/>
      <c r="K83" s="52"/>
      <c r="L83" s="52"/>
      <c r="M83" s="52"/>
      <c r="N83" s="551"/>
      <c r="O83" s="552"/>
      <c r="P83" s="552"/>
      <c r="Q83" s="552"/>
      <c r="R83" s="572"/>
      <c r="S83" s="573"/>
      <c r="T83" s="52"/>
      <c r="U83" s="559"/>
      <c r="V83" s="560"/>
      <c r="W83" s="560"/>
      <c r="X83" s="560"/>
      <c r="Y83" s="560"/>
      <c r="Z83" s="560"/>
      <c r="AA83" s="572"/>
      <c r="AB83" s="573"/>
      <c r="AC83" s="53"/>
      <c r="AD83" s="54"/>
    </row>
    <row r="84" spans="3:30">
      <c r="C84" s="50"/>
      <c r="D84" s="52"/>
      <c r="E84" s="52"/>
      <c r="F84" s="52"/>
      <c r="G84" s="52"/>
      <c r="H84" s="52"/>
      <c r="I84" s="52"/>
      <c r="J84" s="52"/>
      <c r="K84" s="52"/>
      <c r="L84" s="52"/>
      <c r="M84" s="52"/>
      <c r="N84" s="52"/>
      <c r="O84" s="52"/>
      <c r="P84" s="52"/>
      <c r="Q84" s="52"/>
      <c r="R84" s="53"/>
      <c r="S84" s="52"/>
      <c r="T84" s="52"/>
      <c r="U84" s="52"/>
      <c r="V84" s="52"/>
      <c r="W84" s="52"/>
      <c r="X84" s="52"/>
      <c r="Y84" s="52"/>
      <c r="Z84" s="52"/>
      <c r="AA84" s="52"/>
      <c r="AB84" s="52"/>
      <c r="AC84" s="53"/>
      <c r="AD84" s="54"/>
    </row>
    <row r="85" spans="3:30">
      <c r="C85" s="91"/>
      <c r="D85" s="92"/>
      <c r="E85" s="92"/>
      <c r="F85" s="92"/>
      <c r="G85" s="92"/>
      <c r="H85" s="92"/>
      <c r="I85" s="92"/>
      <c r="J85" s="92"/>
      <c r="K85" s="92"/>
      <c r="L85" s="92"/>
      <c r="M85" s="92"/>
      <c r="N85" s="92"/>
      <c r="O85" s="92"/>
      <c r="P85" s="92"/>
      <c r="Q85" s="92"/>
      <c r="R85" s="93"/>
      <c r="S85" s="92"/>
      <c r="T85" s="92"/>
      <c r="U85" s="92"/>
      <c r="V85" s="92"/>
      <c r="W85" s="92"/>
      <c r="X85" s="92"/>
      <c r="Y85" s="92"/>
      <c r="Z85" s="92"/>
      <c r="AA85" s="92"/>
      <c r="AB85" s="92"/>
      <c r="AC85" s="93"/>
      <c r="AD85" s="94"/>
    </row>
    <row r="86" spans="3:30" ht="44" customHeight="1">
      <c r="C86" s="50"/>
      <c r="D86" s="458" t="s">
        <v>318</v>
      </c>
      <c r="E86" s="458"/>
      <c r="F86" s="458"/>
      <c r="G86" s="458"/>
      <c r="H86" s="458"/>
      <c r="I86" s="458"/>
      <c r="J86" s="458"/>
      <c r="K86" s="458"/>
      <c r="L86" s="458"/>
      <c r="M86" s="52"/>
      <c r="N86" s="52"/>
      <c r="O86" s="52"/>
      <c r="P86" s="52"/>
      <c r="Q86" s="52"/>
      <c r="R86" s="53"/>
      <c r="S86" s="52"/>
      <c r="T86" s="52"/>
      <c r="U86" s="52"/>
      <c r="V86" s="52"/>
      <c r="W86" s="52"/>
      <c r="X86" s="52"/>
      <c r="Y86" s="52"/>
      <c r="Z86" s="52"/>
      <c r="AA86" s="52"/>
      <c r="AB86" s="52"/>
      <c r="AC86" s="53"/>
      <c r="AD86" s="54"/>
    </row>
    <row r="87" spans="3:30" ht="16">
      <c r="C87" s="50"/>
      <c r="D87" s="324"/>
      <c r="E87" s="324"/>
      <c r="F87" s="324"/>
      <c r="G87" s="324"/>
      <c r="H87" s="324"/>
      <c r="I87" s="324"/>
      <c r="J87" s="324"/>
      <c r="K87" s="324"/>
      <c r="L87" s="324"/>
      <c r="M87" s="324"/>
      <c r="N87" s="324"/>
      <c r="O87" s="324"/>
      <c r="P87" s="324"/>
      <c r="Q87" s="324"/>
      <c r="R87" s="95"/>
      <c r="S87" s="324"/>
      <c r="T87" s="324"/>
      <c r="U87" s="324"/>
      <c r="V87" s="324"/>
      <c r="W87" s="324"/>
      <c r="X87" s="324"/>
      <c r="Y87" s="324"/>
      <c r="Z87" s="324"/>
      <c r="AA87" s="324"/>
      <c r="AB87" s="324"/>
      <c r="AC87" s="53"/>
      <c r="AD87" s="54"/>
    </row>
    <row r="88" spans="3:30" ht="16">
      <c r="C88" s="50"/>
      <c r="D88" s="324"/>
      <c r="E88" s="96" t="s">
        <v>317</v>
      </c>
      <c r="F88" s="96"/>
      <c r="G88" s="96"/>
      <c r="H88" s="96"/>
      <c r="I88" s="96"/>
      <c r="J88" s="96" t="s">
        <v>316</v>
      </c>
      <c r="K88" s="96"/>
      <c r="L88" s="96"/>
      <c r="M88" s="96"/>
      <c r="N88" s="96"/>
      <c r="O88" s="324"/>
      <c r="P88" s="96" t="s">
        <v>309</v>
      </c>
      <c r="Q88" s="324"/>
      <c r="R88" s="97"/>
      <c r="S88" s="97"/>
      <c r="T88" s="97"/>
      <c r="U88" s="97"/>
      <c r="V88" s="324"/>
      <c r="W88" s="96" t="s">
        <v>299</v>
      </c>
      <c r="X88" s="96"/>
      <c r="Y88" s="96"/>
      <c r="Z88" s="96"/>
      <c r="AA88" s="324"/>
      <c r="AB88" s="324"/>
      <c r="AC88" s="53"/>
      <c r="AD88" s="54"/>
    </row>
    <row r="89" spans="3:30" ht="8" customHeight="1">
      <c r="C89" s="50"/>
      <c r="D89" s="324"/>
      <c r="E89" s="98"/>
      <c r="F89" s="98"/>
      <c r="G89" s="98"/>
      <c r="H89" s="98"/>
      <c r="I89" s="98"/>
      <c r="J89" s="98"/>
      <c r="K89" s="98"/>
      <c r="L89" s="98"/>
      <c r="M89" s="98"/>
      <c r="N89" s="98"/>
      <c r="O89" s="324"/>
      <c r="P89" s="324"/>
      <c r="Q89" s="324"/>
      <c r="R89" s="95"/>
      <c r="S89" s="324"/>
      <c r="T89" s="324"/>
      <c r="U89" s="324"/>
      <c r="V89" s="324"/>
      <c r="W89" s="324"/>
      <c r="X89" s="324"/>
      <c r="Y89" s="324"/>
      <c r="Z89" s="324"/>
      <c r="AA89" s="324"/>
      <c r="AB89" s="324"/>
      <c r="AC89" s="53"/>
      <c r="AD89" s="54"/>
    </row>
    <row r="90" spans="3:30" ht="16">
      <c r="C90" s="50"/>
      <c r="D90" s="324"/>
      <c r="E90" s="99" t="s">
        <v>312</v>
      </c>
      <c r="F90" s="99"/>
      <c r="G90" s="99"/>
      <c r="H90" s="99"/>
      <c r="I90" s="99"/>
      <c r="J90" s="584">
        <f>I75</f>
        <v>0.2</v>
      </c>
      <c r="K90" s="584"/>
      <c r="L90" s="584"/>
      <c r="M90" s="584"/>
      <c r="N90" s="100"/>
      <c r="O90" s="101"/>
      <c r="P90" s="101"/>
      <c r="Q90" s="585" t="str">
        <f>H43</f>
        <v/>
      </c>
      <c r="R90" s="585"/>
      <c r="S90" s="102"/>
      <c r="T90" s="102"/>
      <c r="U90" s="324"/>
      <c r="V90" s="324"/>
      <c r="W90" s="575" t="e">
        <f>(J90*Q90)+(J91*Q91)+(J92*Q92)+(J93*Q93)+(J94*Q94)+(J95*Q95)</f>
        <v>#VALUE!</v>
      </c>
      <c r="X90" s="576"/>
      <c r="Y90" s="576"/>
      <c r="Z90" s="577"/>
      <c r="AA90" s="324"/>
      <c r="AB90" s="324"/>
      <c r="AC90" s="53"/>
      <c r="AD90" s="54"/>
    </row>
    <row r="91" spans="3:30" ht="16">
      <c r="C91" s="50"/>
      <c r="D91" s="324"/>
      <c r="E91" s="99" t="s">
        <v>313</v>
      </c>
      <c r="F91" s="99"/>
      <c r="G91" s="99"/>
      <c r="H91" s="99"/>
      <c r="I91" s="99"/>
      <c r="J91" s="584">
        <f>I80</f>
        <v>0.25</v>
      </c>
      <c r="K91" s="584"/>
      <c r="L91" s="584"/>
      <c r="M91" s="584"/>
      <c r="N91" s="100"/>
      <c r="O91" s="101"/>
      <c r="P91" s="101"/>
      <c r="Q91" s="574">
        <f>H65</f>
        <v>0.5</v>
      </c>
      <c r="R91" s="574"/>
      <c r="S91" s="102"/>
      <c r="T91" s="102"/>
      <c r="U91" s="324"/>
      <c r="V91" s="324"/>
      <c r="W91" s="578"/>
      <c r="X91" s="579"/>
      <c r="Y91" s="579"/>
      <c r="Z91" s="580"/>
      <c r="AA91" s="324"/>
      <c r="AB91" s="324"/>
      <c r="AC91" s="53"/>
      <c r="AD91" s="54"/>
    </row>
    <row r="92" spans="3:30" ht="16">
      <c r="C92" s="50"/>
      <c r="D92" s="324"/>
      <c r="E92" s="99" t="s">
        <v>314</v>
      </c>
      <c r="F92" s="99"/>
      <c r="G92" s="99"/>
      <c r="H92" s="99"/>
      <c r="I92" s="99"/>
      <c r="J92" s="584">
        <f>R75</f>
        <v>0.2</v>
      </c>
      <c r="K92" s="584"/>
      <c r="L92" s="584"/>
      <c r="M92" s="584"/>
      <c r="N92" s="100"/>
      <c r="O92" s="101"/>
      <c r="P92" s="101"/>
      <c r="Q92" s="574" t="str">
        <f>R43</f>
        <v/>
      </c>
      <c r="R92" s="574"/>
      <c r="S92" s="102"/>
      <c r="T92" s="102"/>
      <c r="U92" s="324"/>
      <c r="V92" s="324"/>
      <c r="W92" s="578"/>
      <c r="X92" s="579"/>
      <c r="Y92" s="579"/>
      <c r="Z92" s="580"/>
      <c r="AA92" s="324"/>
      <c r="AB92" s="324"/>
      <c r="AC92" s="53"/>
      <c r="AD92" s="54"/>
    </row>
    <row r="93" spans="3:30" ht="16">
      <c r="C93" s="50"/>
      <c r="D93" s="324"/>
      <c r="E93" s="99" t="s">
        <v>310</v>
      </c>
      <c r="F93" s="99"/>
      <c r="G93" s="99"/>
      <c r="H93" s="99"/>
      <c r="I93" s="99"/>
      <c r="J93" s="584">
        <f>R80</f>
        <v>0.2</v>
      </c>
      <c r="K93" s="584"/>
      <c r="L93" s="584"/>
      <c r="M93" s="584"/>
      <c r="N93" s="100"/>
      <c r="O93" s="101"/>
      <c r="P93" s="101"/>
      <c r="Q93" s="574" t="str">
        <f>R65</f>
        <v/>
      </c>
      <c r="R93" s="574"/>
      <c r="S93" s="102"/>
      <c r="T93" s="102"/>
      <c r="U93" s="324"/>
      <c r="V93" s="324"/>
      <c r="W93" s="578"/>
      <c r="X93" s="579"/>
      <c r="Y93" s="579"/>
      <c r="Z93" s="580"/>
      <c r="AA93" s="324"/>
      <c r="AB93" s="324"/>
      <c r="AC93" s="53"/>
      <c r="AD93" s="54"/>
    </row>
    <row r="94" spans="3:30" ht="16">
      <c r="C94" s="50"/>
      <c r="D94" s="324"/>
      <c r="E94" s="99" t="s">
        <v>315</v>
      </c>
      <c r="F94" s="99"/>
      <c r="G94" s="99"/>
      <c r="H94" s="99"/>
      <c r="I94" s="99"/>
      <c r="J94" s="584">
        <f>AA75</f>
        <v>0.1</v>
      </c>
      <c r="K94" s="584"/>
      <c r="L94" s="584"/>
      <c r="M94" s="584"/>
      <c r="N94" s="100"/>
      <c r="O94" s="101"/>
      <c r="P94" s="101"/>
      <c r="Q94" s="574" t="str">
        <f>AC43</f>
        <v/>
      </c>
      <c r="R94" s="574"/>
      <c r="S94" s="102"/>
      <c r="T94" s="102"/>
      <c r="U94" s="324"/>
      <c r="V94" s="324"/>
      <c r="W94" s="578"/>
      <c r="X94" s="579"/>
      <c r="Y94" s="579"/>
      <c r="Z94" s="580"/>
      <c r="AA94" s="324"/>
      <c r="AB94" s="324"/>
      <c r="AC94" s="53"/>
      <c r="AD94" s="54"/>
    </row>
    <row r="95" spans="3:30" ht="16">
      <c r="C95" s="50"/>
      <c r="D95" s="324"/>
      <c r="E95" s="99" t="s">
        <v>311</v>
      </c>
      <c r="F95" s="99"/>
      <c r="G95" s="99"/>
      <c r="H95" s="99"/>
      <c r="I95" s="99"/>
      <c r="J95" s="584">
        <f>AA80</f>
        <v>0.05</v>
      </c>
      <c r="K95" s="584"/>
      <c r="L95" s="584"/>
      <c r="M95" s="584"/>
      <c r="N95" s="100"/>
      <c r="O95" s="101"/>
      <c r="P95" s="101"/>
      <c r="Q95" s="574" t="str">
        <f>AC65</f>
        <v/>
      </c>
      <c r="R95" s="574"/>
      <c r="S95" s="102"/>
      <c r="T95" s="102"/>
      <c r="U95" s="324"/>
      <c r="V95" s="324"/>
      <c r="W95" s="581"/>
      <c r="X95" s="582"/>
      <c r="Y95" s="582"/>
      <c r="Z95" s="583"/>
      <c r="AA95" s="324"/>
      <c r="AB95" s="324"/>
      <c r="AC95" s="53"/>
      <c r="AD95" s="54"/>
    </row>
    <row r="96" spans="3:30" ht="16">
      <c r="C96" s="50"/>
      <c r="D96" s="324"/>
      <c r="E96" s="324"/>
      <c r="F96" s="324"/>
      <c r="G96" s="324"/>
      <c r="H96" s="324"/>
      <c r="I96" s="324"/>
      <c r="J96" s="324"/>
      <c r="K96" s="324"/>
      <c r="L96" s="324"/>
      <c r="M96" s="324"/>
      <c r="N96" s="324"/>
      <c r="O96" s="324"/>
      <c r="P96" s="324"/>
      <c r="Q96" s="324"/>
      <c r="R96" s="95"/>
      <c r="S96" s="324"/>
      <c r="T96" s="324"/>
      <c r="U96" s="324"/>
      <c r="V96" s="324"/>
      <c r="W96" s="324"/>
      <c r="X96" s="324"/>
      <c r="Y96" s="324"/>
      <c r="Z96" s="324"/>
      <c r="AA96" s="324"/>
      <c r="AB96" s="324"/>
      <c r="AC96" s="53"/>
      <c r="AD96" s="54"/>
    </row>
    <row r="97" spans="3:30" s="106" customFormat="1">
      <c r="C97" s="103"/>
      <c r="D97" s="104"/>
      <c r="E97" s="104"/>
      <c r="F97" s="104"/>
      <c r="G97" s="104"/>
      <c r="H97" s="104"/>
      <c r="I97" s="104"/>
      <c r="J97" s="104"/>
      <c r="K97" s="104"/>
      <c r="L97" s="104"/>
      <c r="M97" s="104"/>
      <c r="N97" s="104"/>
      <c r="O97" s="104"/>
      <c r="P97" s="104"/>
      <c r="Q97" s="104"/>
      <c r="R97" s="329"/>
      <c r="S97" s="104"/>
      <c r="T97" s="104"/>
      <c r="U97" s="104"/>
      <c r="V97" s="104"/>
      <c r="W97" s="104"/>
      <c r="X97" s="104"/>
      <c r="Y97" s="104"/>
      <c r="Z97" s="104"/>
      <c r="AA97" s="104"/>
      <c r="AB97" s="104"/>
      <c r="AC97" s="329"/>
      <c r="AD97" s="105"/>
    </row>
    <row r="98" spans="3:30">
      <c r="C98" s="67"/>
      <c r="D98" s="68"/>
      <c r="E98" s="68"/>
      <c r="F98" s="68"/>
      <c r="G98" s="68"/>
      <c r="H98" s="68"/>
      <c r="I98" s="68"/>
      <c r="J98" s="68"/>
      <c r="K98" s="68"/>
      <c r="L98" s="68"/>
      <c r="M98" s="68"/>
      <c r="N98" s="68"/>
      <c r="O98" s="68"/>
      <c r="P98" s="68"/>
      <c r="Q98" s="68"/>
      <c r="R98" s="69"/>
      <c r="S98" s="68"/>
      <c r="T98" s="68"/>
      <c r="U98" s="68"/>
      <c r="V98" s="68"/>
      <c r="W98" s="68"/>
      <c r="X98" s="68"/>
      <c r="Y98" s="68"/>
      <c r="Z98" s="68"/>
      <c r="AA98" s="68"/>
      <c r="AB98" s="68"/>
      <c r="AC98" s="69"/>
      <c r="AD98" s="70"/>
    </row>
    <row r="99" spans="3:30">
      <c r="D99" s="9"/>
      <c r="E99" s="9"/>
      <c r="F99" s="9"/>
      <c r="G99" s="9"/>
      <c r="H99" s="9"/>
      <c r="I99" s="9"/>
      <c r="J99" s="9"/>
      <c r="K99" s="9"/>
      <c r="L99" s="9"/>
    </row>
    <row r="100" spans="3:30" ht="14.5" customHeight="1">
      <c r="D100" s="9"/>
      <c r="E100" s="9"/>
      <c r="F100" s="9"/>
      <c r="G100" s="9"/>
      <c r="H100" s="9"/>
      <c r="I100" s="9"/>
      <c r="J100" s="9"/>
      <c r="K100" s="9"/>
      <c r="L100" s="9"/>
    </row>
    <row r="101" spans="3:30" ht="14.5" customHeight="1">
      <c r="D101" s="9"/>
      <c r="E101" s="9"/>
      <c r="F101" s="9"/>
      <c r="G101" s="9"/>
      <c r="H101" s="9"/>
      <c r="I101" s="9"/>
      <c r="J101" s="9"/>
      <c r="K101" s="9"/>
      <c r="L101" s="9"/>
    </row>
    <row r="102" spans="3:30" s="107" customFormat="1">
      <c r="D102" s="108"/>
      <c r="E102" s="108"/>
      <c r="F102" s="109"/>
      <c r="G102" s="108"/>
      <c r="H102" s="108"/>
      <c r="I102" s="108"/>
      <c r="J102" s="108"/>
      <c r="K102" s="108"/>
      <c r="L102" s="108"/>
      <c r="P102" s="110"/>
      <c r="Q102" s="110"/>
      <c r="R102" s="10"/>
      <c r="AC102" s="11"/>
    </row>
    <row r="103" spans="3:30" ht="14" customHeight="1">
      <c r="D103" s="111"/>
      <c r="E103" s="111"/>
      <c r="F103" s="111"/>
      <c r="G103" s="112"/>
      <c r="H103" s="112"/>
      <c r="I103" s="112"/>
      <c r="J103" s="112"/>
      <c r="K103" s="112"/>
      <c r="L103" s="112"/>
    </row>
    <row r="104" spans="3:30" ht="16">
      <c r="D104" s="113"/>
      <c r="E104" s="113"/>
      <c r="F104" s="113"/>
      <c r="G104" s="114"/>
      <c r="H104" s="114"/>
      <c r="I104" s="114"/>
      <c r="J104" s="114"/>
      <c r="K104" s="114"/>
      <c r="L104" s="114"/>
      <c r="M104" s="114"/>
      <c r="N104" s="114"/>
      <c r="O104" s="114"/>
      <c r="P104" s="115"/>
      <c r="Q104" s="115"/>
      <c r="R104" s="115"/>
      <c r="S104" s="114"/>
      <c r="T104" s="114"/>
    </row>
    <row r="105" spans="3:30" ht="30">
      <c r="D105" s="113"/>
      <c r="E105" s="113"/>
      <c r="F105" s="113"/>
      <c r="G105" s="114"/>
      <c r="H105" s="114"/>
      <c r="I105" s="114"/>
      <c r="J105" s="114"/>
      <c r="K105" s="114"/>
      <c r="L105" s="114"/>
      <c r="M105" s="114"/>
      <c r="N105" s="114"/>
      <c r="O105" s="114"/>
      <c r="P105" s="116"/>
      <c r="Q105" s="116"/>
      <c r="R105" s="117"/>
      <c r="S105" s="114"/>
      <c r="T105" s="114"/>
    </row>
    <row r="106" spans="3:30" ht="30">
      <c r="D106" s="113"/>
      <c r="E106" s="113"/>
      <c r="F106" s="113"/>
      <c r="G106" s="114"/>
      <c r="H106" s="114"/>
      <c r="I106" s="114"/>
      <c r="J106" s="114"/>
      <c r="K106" s="114"/>
      <c r="L106" s="114"/>
      <c r="M106" s="114"/>
      <c r="N106" s="114"/>
      <c r="O106" s="114"/>
      <c r="P106" s="116"/>
      <c r="Q106" s="116"/>
      <c r="R106" s="117"/>
      <c r="S106" s="114"/>
      <c r="T106" s="114"/>
    </row>
    <row r="107" spans="3:30" ht="16">
      <c r="D107" s="113"/>
      <c r="E107" s="113"/>
      <c r="F107" s="113"/>
      <c r="G107" s="114"/>
      <c r="H107" s="114"/>
      <c r="I107" s="114"/>
      <c r="J107" s="114"/>
      <c r="K107" s="114"/>
      <c r="L107" s="114"/>
      <c r="M107" s="114"/>
      <c r="N107" s="114"/>
      <c r="O107" s="114"/>
      <c r="P107" s="115"/>
      <c r="Q107" s="115"/>
      <c r="R107" s="115"/>
      <c r="S107" s="114"/>
      <c r="T107" s="114"/>
    </row>
    <row r="108" spans="3:30" ht="30">
      <c r="D108" s="113"/>
      <c r="E108" s="113"/>
      <c r="F108" s="113"/>
      <c r="G108" s="114"/>
      <c r="H108" s="114"/>
      <c r="I108" s="114"/>
      <c r="J108" s="114"/>
      <c r="K108" s="114"/>
      <c r="L108" s="114"/>
      <c r="M108" s="114"/>
      <c r="N108" s="114"/>
      <c r="O108" s="114"/>
      <c r="P108" s="116"/>
      <c r="Q108" s="116"/>
      <c r="R108" s="117"/>
      <c r="S108" s="114"/>
      <c r="T108" s="114"/>
    </row>
    <row r="109" spans="3:30" ht="30">
      <c r="D109" s="118"/>
      <c r="E109" s="118"/>
      <c r="F109" s="118"/>
      <c r="G109" s="119"/>
      <c r="H109" s="120"/>
      <c r="I109" s="120"/>
      <c r="J109" s="120"/>
      <c r="K109" s="114"/>
      <c r="L109" s="114"/>
      <c r="M109" s="114"/>
      <c r="N109" s="114"/>
      <c r="O109" s="114"/>
      <c r="P109" s="116"/>
      <c r="Q109" s="116"/>
      <c r="R109" s="117"/>
      <c r="S109" s="114"/>
      <c r="T109" s="114"/>
    </row>
    <row r="110" spans="3:30" ht="30">
      <c r="D110" s="118"/>
      <c r="E110" s="118"/>
      <c r="F110" s="118"/>
      <c r="G110" s="114"/>
      <c r="H110" s="120"/>
      <c r="I110" s="120"/>
      <c r="J110" s="120"/>
      <c r="K110" s="114"/>
      <c r="L110" s="114"/>
      <c r="M110" s="114"/>
      <c r="N110" s="114"/>
      <c r="O110" s="114"/>
      <c r="P110" s="116"/>
      <c r="Q110" s="116"/>
      <c r="R110" s="117"/>
      <c r="S110" s="114"/>
      <c r="T110" s="114"/>
    </row>
  </sheetData>
  <mergeCells count="113">
    <mergeCell ref="Q95:R95"/>
    <mergeCell ref="W90:Z95"/>
    <mergeCell ref="J90:M90"/>
    <mergeCell ref="J91:M91"/>
    <mergeCell ref="J92:M92"/>
    <mergeCell ref="J93:M93"/>
    <mergeCell ref="J94:M94"/>
    <mergeCell ref="J95:M95"/>
    <mergeCell ref="Q90:R90"/>
    <mergeCell ref="Q91:R91"/>
    <mergeCell ref="Q92:R92"/>
    <mergeCell ref="Q93:R93"/>
    <mergeCell ref="Q94:R94"/>
    <mergeCell ref="N80:Q83"/>
    <mergeCell ref="D80:H83"/>
    <mergeCell ref="D75:H78"/>
    <mergeCell ref="W65:AA66"/>
    <mergeCell ref="I75:J78"/>
    <mergeCell ref="I80:J83"/>
    <mergeCell ref="R75:S78"/>
    <mergeCell ref="R80:S83"/>
    <mergeCell ref="AA75:AB78"/>
    <mergeCell ref="AA80:AB83"/>
    <mergeCell ref="U80:Z83"/>
    <mergeCell ref="U75:Z78"/>
    <mergeCell ref="N75:Q78"/>
    <mergeCell ref="Z7:AC14"/>
    <mergeCell ref="Z4:AC5"/>
    <mergeCell ref="B19:AD19"/>
    <mergeCell ref="W28:AA29"/>
    <mergeCell ref="W31:AA32"/>
    <mergeCell ref="W62:Z63"/>
    <mergeCell ref="AC65:AC66"/>
    <mergeCell ref="M23:AD23"/>
    <mergeCell ref="W34:AA35"/>
    <mergeCell ref="W37:AA38"/>
    <mergeCell ref="W43:AA44"/>
    <mergeCell ref="AC53:AC54"/>
    <mergeCell ref="W56:Z57"/>
    <mergeCell ref="AC56:AC57"/>
    <mergeCell ref="W59:Z60"/>
    <mergeCell ref="AC59:AC60"/>
    <mergeCell ref="W53:AA54"/>
    <mergeCell ref="AC37:AC38"/>
    <mergeCell ref="W40:Z41"/>
    <mergeCell ref="AC43:AC44"/>
    <mergeCell ref="V48:AD48"/>
    <mergeCell ref="AC50:AC51"/>
    <mergeCell ref="W50:AA51"/>
    <mergeCell ref="V26:AD26"/>
    <mergeCell ref="AC28:AC29"/>
    <mergeCell ref="AC31:AC32"/>
    <mergeCell ref="AC34:AC35"/>
    <mergeCell ref="N62:P63"/>
    <mergeCell ref="N65:P66"/>
    <mergeCell ref="R65:R66"/>
    <mergeCell ref="R62:R63"/>
    <mergeCell ref="R50:R51"/>
    <mergeCell ref="N53:P54"/>
    <mergeCell ref="R53:R54"/>
    <mergeCell ref="N56:P57"/>
    <mergeCell ref="R56:R57"/>
    <mergeCell ref="N59:P60"/>
    <mergeCell ref="R59:R60"/>
    <mergeCell ref="R43:R44"/>
    <mergeCell ref="N31:P32"/>
    <mergeCell ref="N28:P29"/>
    <mergeCell ref="D56:F57"/>
    <mergeCell ref="H56:H57"/>
    <mergeCell ref="D59:F60"/>
    <mergeCell ref="H59:H60"/>
    <mergeCell ref="M26:S26"/>
    <mergeCell ref="F9:L9"/>
    <mergeCell ref="P13:T13"/>
    <mergeCell ref="H31:H32"/>
    <mergeCell ref="H34:H35"/>
    <mergeCell ref="H37:H38"/>
    <mergeCell ref="C26:I26"/>
    <mergeCell ref="D28:F29"/>
    <mergeCell ref="D31:F32"/>
    <mergeCell ref="D34:F35"/>
    <mergeCell ref="D37:F38"/>
    <mergeCell ref="C23:I23"/>
    <mergeCell ref="N34:P35"/>
    <mergeCell ref="N37:P38"/>
    <mergeCell ref="H28:H29"/>
    <mergeCell ref="R31:R32"/>
    <mergeCell ref="R34:R35"/>
    <mergeCell ref="R37:R38"/>
    <mergeCell ref="F5:L5"/>
    <mergeCell ref="F7:L7"/>
    <mergeCell ref="F11:L11"/>
    <mergeCell ref="P7:T7"/>
    <mergeCell ref="P9:T9"/>
    <mergeCell ref="P11:T11"/>
    <mergeCell ref="D1:AE1"/>
    <mergeCell ref="D86:L86"/>
    <mergeCell ref="D73:L73"/>
    <mergeCell ref="H62:H63"/>
    <mergeCell ref="D65:F66"/>
    <mergeCell ref="H65:H66"/>
    <mergeCell ref="N43:P44"/>
    <mergeCell ref="R28:R29"/>
    <mergeCell ref="C48:I48"/>
    <mergeCell ref="D50:F51"/>
    <mergeCell ref="H50:H51"/>
    <mergeCell ref="D53:F54"/>
    <mergeCell ref="H53:H54"/>
    <mergeCell ref="N40:P41"/>
    <mergeCell ref="M48:S48"/>
    <mergeCell ref="N50:P51"/>
    <mergeCell ref="D43:F44"/>
    <mergeCell ref="H43:H44"/>
  </mergeCells>
  <dataValidations count="1">
    <dataValidation type="list" allowBlank="1" showInputMessage="1" showErrorMessage="1" sqref="P7:T7" xr:uid="{E6E2B020-900D-4AA7-8DC4-A9EB1343FD19}">
      <formula1>INDIRECT(SUBSTITUTE(SUBSTITUTE(F7,"/","_")," ","_"))</formula1>
    </dataValidation>
  </dataValidations>
  <hyperlinks>
    <hyperlink ref="D28:F29" location="'1.1 Likuiditas'!Print_Area" display="1.1 LIKUDITAS" xr:uid="{D71B9FEA-4E76-4B98-8FB5-CAC0894B3F44}"/>
    <hyperlink ref="N28:P29" location="'2.1 Indeks Kepuasan Masyarakat'!A1" display="2.1 INDEKS KEPUASAN MASYARAKAT" xr:uid="{8022DFE5-3701-47E5-8D8D-9391C52B64B2}"/>
    <hyperlink ref="N31:P32" location="'2.2 Efisiensi Waktu Pelayanan'!A1" display="2.2 EFISIENSI WAKTU PELAYANAN" xr:uid="{439C5C66-802A-46A3-BF98-2C99FE331563}"/>
    <hyperlink ref="D50:F51" location="'2.1 Indeks Kepuasan Masyarakat'!A1" display="2.1 INDEKS KEPUASAN MASYARAKAT" xr:uid="{BBAAD6EE-09A2-44B8-AEF7-20C8E48302FB}"/>
    <hyperlink ref="D53:F54" location="'2.2 Efisiensi Waktu Pelayanan'!A1" display="2.2 EFISIENSI WAKTU PELAYANAN" xr:uid="{78453756-2B6D-487D-B463-AD3D7E6667CE}"/>
    <hyperlink ref="N50:P51" location="'4.1 Perencanaan Strategis'!A1" display="4.1 PERENCANAAN STRATEGIS" xr:uid="{00A2F17E-0D2B-4F28-A25F-2B4621D1017C}"/>
    <hyperlink ref="N53:P54" location="'4.2 Etika Bisnis'!A1" display="4.2 ETIKA BISNIS" xr:uid="{86211E71-9909-407E-AE78-3958771CD851}"/>
    <hyperlink ref="W28:Z29" location="'5.1 User Involvement'!A1" display="5.1 KETERLIBATAN PENGGUNA JASA" xr:uid="{4916EBE5-63CD-46B7-9AC7-02340B79CCF9}"/>
    <hyperlink ref="W31:Z32" location="'5.2 Proses Inovasi'!A1" display="5.2 PROSES INOVASI" xr:uid="{170B5C36-AB69-4606-AB34-A41B1321CDEB}"/>
    <hyperlink ref="W50:Z51" location="'6.1 Environmental Footprint Mgt'!A1" display="6.1 ENVIRONMENTAL FOOTPRINT MANAGEMENT" xr:uid="{67398C06-BB42-4C5C-A9D0-BA0193A399D2}"/>
    <hyperlink ref="W53:Z54" location="'6.2 Penggunaan Sumber Daya'!A1" display="6.2 PENGGUN SUMBER DAYA" xr:uid="{4B423474-4E05-4C5D-A102-8F6B2C036889}"/>
    <hyperlink ref="N28:P29" location="'3.1 SDM'!Print_Area" display="3.1 SUMBER DAYA MANUSIA" xr:uid="{C458C347-93BE-469D-A3E0-85569F235944}"/>
    <hyperlink ref="N31:P32" location="'3.2 Proses Bisnis'!A1" display="3.2 PROSES BISNIS" xr:uid="{8CA9D725-8614-45DB-AF88-6737814AF8DE}"/>
    <hyperlink ref="N34:P35" location="'3.3 Teknologi'!A1" display="3.3 TEKNOLOGI" xr:uid="{BB39B36B-00CD-471E-A892-ECFBFE4773B0}"/>
    <hyperlink ref="N37:P38" location="'3.4 Customer Focus'!A1" display="3.4 CUSTOMER FOCUS" xr:uid="{5BB0E069-C862-4249-AD99-6B0F2CFD1986}"/>
    <hyperlink ref="N56:P57" location="'4.3 Stakeholders Relationship'!A1" display="4.3 STAKEHOLDER'S RELATIONSHIP" xr:uid="{4258E573-7B35-469A-B67B-025ACC82DF5E}"/>
    <hyperlink ref="N59:P60" location="'4.4 Manajemen Risiko'!A1" display="4.4 MANAJEMEN RISIKO" xr:uid="{99C27AB9-BF70-4D98-95F2-E318AEB35248}"/>
    <hyperlink ref="N62:P63" location="'4.5 Pengawasan &amp; Pelaporan'!A1" display="4.5 PENGAWASAN DAN PELAPORAN" xr:uid="{B63E00C3-F230-4330-BF43-8899EBD30441}"/>
    <hyperlink ref="W34:Z35" location="'5.3 Manajemen Pengetahuan'!A1" display="5.3 MANAJEMEN PENGETAHUAN" xr:uid="{CF737302-0C5D-48E6-BA2D-2833DD3383EB}"/>
    <hyperlink ref="W37:Z38" location="'5.4 Manajemen Perubahan'!A1" display="5.4 MANAJEMEN PERUBAHAN" xr:uid="{1386F51F-3847-4A73-938B-D33EDB0CD98C}"/>
    <hyperlink ref="C26:I26" location="'Data Sheet Keuangan'!A1" display="1. KEUANGAN" xr:uid="{F1E9CDE4-F844-444A-9BC8-C12A8422ED2D}"/>
    <hyperlink ref="C48:I48" location="'Data Sheet Layanan'!A1" display="2. PELAYANAN" xr:uid="{AA6C61BF-5778-4F41-8421-DDE2A8F143D0}"/>
    <hyperlink ref="D56:F57" location="'2.3 Pengaduan Layanan'!Print_Area" display="2.3 SISTEM PENGADUAN LAYANAN" xr:uid="{68D4E6C7-078B-4CD8-B163-2406E8B15C11}"/>
    <hyperlink ref="D59:F60" location="'2.4 Keberhasilan Layanan'!A1" display="2.4 TINGKAT KEBERHASILAN PEMENUHAN LAYANAN" xr:uid="{6AC19AC6-7B91-426E-8D1E-92298A5EB616}"/>
    <hyperlink ref="D31:F32" location="'1.3 Efisiensi'!A1" display="1.3 EFISIENSI" xr:uid="{7E41D131-931D-4BCE-B9F4-7183C6F5777B}"/>
    <hyperlink ref="D34:F35" location="'1.4 Efektivitas'!A1" display="1.4 EFEKTIVITAS" xr:uid="{B38CADEA-CA05-4F98-AB68-9D22964DFFB7}"/>
    <hyperlink ref="D37:F38" location="'Dashboard Penilaian Maturitas'!A1" display="1.5 TINGKAT KEMANDIRIAN" xr:uid="{42CE9DBE-1CF4-4C08-AA17-08ECE34C66C3}"/>
    <hyperlink ref="D31:F32" location="'1.2 Efisiensi'!Print_Area" display="1.2 EFISIENSI" xr:uid="{CA487E86-07E2-45ED-8E6F-229B8BD761E9}"/>
    <hyperlink ref="D34:F35" location="'1.3 Efektivitas'!Print_Area" display="1.3 EFEKTIVITAS" xr:uid="{DC7F6D38-86CA-489B-9A8E-6195ED4B0E16}"/>
    <hyperlink ref="D37:F38" location="'1.4 Tingkat Kemandirian'!Print_Area" display="1.4 TINGKAT KEMANDIRIAN" xr:uid="{936BDFE8-FC22-4DC8-A0A5-4EF6E3D0B732}"/>
  </hyperlinks>
  <pageMargins left="0.25" right="0.25" top="0.75" bottom="0.75" header="0.3" footer="0.3"/>
  <pageSetup paperSize="9" fitToHeight="0"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F5F39D6-0296-4F2D-947A-49C245B64F0A}">
          <x14:formula1>
            <xm:f>'Sub-Indikator Rumpun'!$H$1:$L$1</xm:f>
          </x14:formula1>
          <xm:sqref>F7:L7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C9018-54FC-401F-9AFA-4931B38146A5}">
  <sheetPr>
    <tabColor theme="4" tint="0.39997558519241921"/>
  </sheetPr>
  <dimension ref="B1:W56"/>
  <sheetViews>
    <sheetView showGridLines="0" tabSelected="1" view="pageBreakPreview" zoomScale="93" zoomScaleNormal="80" zoomScaleSheetLayoutView="55" zoomScalePageLayoutView="30" workbookViewId="0">
      <selection activeCell="F15" sqref="F15"/>
    </sheetView>
  </sheetViews>
  <sheetFormatPr baseColWidth="10" defaultColWidth="8.83203125" defaultRowHeight="14"/>
  <cols>
    <col min="1" max="1" width="4.1640625" style="121" customWidth="1"/>
    <col min="2" max="3" width="15.5" style="121" customWidth="1"/>
    <col min="4" max="4" width="22.33203125" style="121" customWidth="1"/>
    <col min="5" max="5" width="23.83203125" style="121" customWidth="1"/>
    <col min="6" max="6" width="23.1640625" style="121" bestFit="1" customWidth="1"/>
    <col min="7" max="7" width="4.1640625" style="121" customWidth="1"/>
    <col min="8" max="8" width="11.33203125" style="121" customWidth="1"/>
    <col min="9" max="9" width="15.5" style="121" customWidth="1"/>
    <col min="10" max="10" width="40.83203125" style="121" customWidth="1"/>
    <col min="11" max="11" width="24.6640625" style="121" customWidth="1"/>
    <col min="12" max="12" width="24.5" style="121" customWidth="1"/>
    <col min="13" max="13" width="24.1640625" style="121" customWidth="1"/>
    <col min="14" max="14" width="3.5" style="121" customWidth="1"/>
    <col min="15" max="15" width="19.6640625" style="121" customWidth="1"/>
    <col min="16" max="16" width="4.5" style="121" customWidth="1"/>
    <col min="17" max="17" width="20.83203125" style="121" bestFit="1" customWidth="1"/>
    <col min="18" max="18" width="42" style="121" customWidth="1"/>
    <col min="19" max="19" width="46" style="121" customWidth="1"/>
    <col min="20" max="22" width="15.5" style="121" customWidth="1"/>
    <col min="23" max="23" width="25.1640625" style="121" customWidth="1"/>
    <col min="24" max="27" width="8.83203125" style="121" bestFit="1"/>
    <col min="28" max="16384" width="8.83203125" style="121"/>
  </cols>
  <sheetData>
    <row r="1" spans="2:23">
      <c r="B1" s="601" t="s">
        <v>371</v>
      </c>
      <c r="C1" s="601"/>
      <c r="D1" s="601"/>
      <c r="E1" s="601"/>
      <c r="F1" s="601"/>
      <c r="G1" s="601"/>
      <c r="H1" s="601"/>
      <c r="I1" s="601"/>
      <c r="J1" s="601"/>
      <c r="K1" s="601"/>
      <c r="L1" s="601"/>
      <c r="M1" s="601"/>
      <c r="N1" s="601"/>
      <c r="O1" s="601"/>
      <c r="P1" s="601"/>
      <c r="Q1" s="601"/>
      <c r="R1" s="601"/>
      <c r="S1" s="601"/>
      <c r="T1" s="601"/>
      <c r="U1" s="601"/>
      <c r="V1" s="601"/>
      <c r="W1" s="601"/>
    </row>
    <row r="2" spans="2:23" ht="62.5" customHeight="1"/>
    <row r="3" spans="2:23" ht="51" customHeight="1">
      <c r="B3" s="123" t="s">
        <v>50</v>
      </c>
      <c r="C3" s="123"/>
    </row>
    <row r="4" spans="2:23" ht="28">
      <c r="B4" s="171" t="s">
        <v>214</v>
      </c>
      <c r="C4" s="172"/>
      <c r="D4" s="602" t="str">
        <f>'Dashboard Penilaian Maturitas'!F5</f>
        <v>[DUMMY]</v>
      </c>
      <c r="E4" s="603"/>
      <c r="F4" s="604"/>
      <c r="G4" s="173"/>
      <c r="H4" s="173"/>
      <c r="I4" s="173"/>
      <c r="J4" s="173"/>
      <c r="K4" s="173"/>
      <c r="L4" s="173"/>
      <c r="M4" s="173"/>
      <c r="N4" s="173"/>
      <c r="O4" s="173"/>
      <c r="P4" s="173"/>
      <c r="Q4" s="173"/>
      <c r="R4" s="173"/>
      <c r="S4" s="173"/>
      <c r="T4" s="173"/>
      <c r="U4" s="173"/>
      <c r="V4" s="173"/>
    </row>
    <row r="5" spans="2:23" ht="28">
      <c r="B5" s="171" t="s">
        <v>213</v>
      </c>
      <c r="C5" s="172"/>
      <c r="D5" s="602" t="str">
        <f>'Dashboard Penilaian Maturitas'!F7</f>
        <v>Kesehatan</v>
      </c>
      <c r="E5" s="603"/>
      <c r="F5" s="604"/>
      <c r="G5" s="173"/>
      <c r="H5" s="173"/>
      <c r="I5" s="174" t="s">
        <v>215</v>
      </c>
      <c r="J5" s="175"/>
      <c r="K5" s="602" t="str">
        <f>'Dashboard Penilaian Maturitas'!P7</f>
        <v>Rumah Sakit</v>
      </c>
      <c r="L5" s="603"/>
      <c r="M5" s="604"/>
      <c r="N5" s="173"/>
      <c r="O5" s="173"/>
      <c r="P5" s="173"/>
      <c r="Q5" s="173"/>
      <c r="R5" s="173"/>
      <c r="S5" s="173"/>
      <c r="T5" s="173"/>
      <c r="U5" s="173"/>
      <c r="V5" s="173"/>
    </row>
    <row r="6" spans="2:23" ht="18">
      <c r="B6" s="171" t="s">
        <v>18</v>
      </c>
      <c r="C6" s="175"/>
      <c r="D6" s="226"/>
      <c r="E6" s="226"/>
      <c r="F6" s="227"/>
      <c r="G6" s="176"/>
      <c r="H6" s="176"/>
      <c r="I6" s="174" t="s">
        <v>22</v>
      </c>
      <c r="J6" s="175"/>
      <c r="K6" s="605"/>
      <c r="L6" s="606"/>
      <c r="M6" s="607"/>
      <c r="N6" s="173"/>
      <c r="O6" s="173"/>
      <c r="P6" s="173"/>
      <c r="Q6" s="173"/>
      <c r="R6" s="173"/>
      <c r="S6" s="173"/>
      <c r="T6" s="173"/>
      <c r="U6" s="173"/>
      <c r="V6" s="173"/>
    </row>
    <row r="7" spans="2:23" ht="18">
      <c r="B7" s="171" t="s">
        <v>34</v>
      </c>
      <c r="C7" s="177"/>
      <c r="D7" s="226"/>
      <c r="E7" s="226"/>
      <c r="F7" s="227"/>
      <c r="G7" s="176"/>
      <c r="H7" s="176"/>
      <c r="I7" s="171" t="s">
        <v>20</v>
      </c>
      <c r="J7" s="175"/>
      <c r="K7" s="605"/>
      <c r="L7" s="606"/>
      <c r="M7" s="607"/>
      <c r="N7" s="173"/>
      <c r="O7" s="173"/>
      <c r="P7" s="173"/>
      <c r="Q7" s="173"/>
      <c r="R7" s="173"/>
      <c r="S7" s="173"/>
      <c r="T7" s="173"/>
      <c r="U7" s="173"/>
      <c r="V7" s="173"/>
    </row>
    <row r="8" spans="2:23" ht="18">
      <c r="B8" s="171" t="s">
        <v>20</v>
      </c>
      <c r="C8" s="177"/>
      <c r="D8" s="226"/>
      <c r="E8" s="226"/>
      <c r="F8" s="227"/>
      <c r="G8" s="176"/>
      <c r="H8" s="176"/>
      <c r="I8" s="178" t="s">
        <v>23</v>
      </c>
      <c r="J8" s="179"/>
      <c r="K8" s="608"/>
      <c r="L8" s="609"/>
      <c r="M8" s="610"/>
      <c r="N8" s="173"/>
      <c r="O8" s="173"/>
      <c r="P8" s="173"/>
      <c r="Q8" s="173"/>
      <c r="R8" s="173"/>
      <c r="S8" s="173"/>
      <c r="T8" s="173"/>
      <c r="U8" s="173"/>
      <c r="V8" s="173"/>
    </row>
    <row r="9" spans="2:23" ht="18">
      <c r="B9" s="180" t="s">
        <v>21</v>
      </c>
      <c r="C9" s="181"/>
      <c r="D9" s="228"/>
      <c r="E9" s="228"/>
      <c r="F9" s="229"/>
      <c r="G9" s="176"/>
      <c r="H9" s="176"/>
      <c r="I9" s="182"/>
      <c r="J9" s="183"/>
      <c r="K9" s="611"/>
      <c r="L9" s="612"/>
      <c r="M9" s="613"/>
      <c r="N9" s="173"/>
      <c r="O9" s="173"/>
      <c r="P9" s="173"/>
      <c r="Q9" s="173"/>
      <c r="R9" s="173"/>
      <c r="S9" s="173"/>
      <c r="T9" s="173"/>
      <c r="U9" s="173"/>
      <c r="V9" s="173"/>
    </row>
    <row r="10" spans="2:23" ht="28">
      <c r="B10" s="230"/>
      <c r="C10" s="230"/>
      <c r="D10" s="173"/>
      <c r="E10" s="173"/>
      <c r="F10" s="173"/>
      <c r="G10" s="173"/>
      <c r="H10" s="173"/>
      <c r="I10" s="173"/>
      <c r="J10" s="173"/>
      <c r="K10" s="173"/>
      <c r="L10" s="173"/>
      <c r="M10" s="173"/>
      <c r="N10" s="173"/>
      <c r="O10" s="173"/>
      <c r="P10" s="173"/>
      <c r="Q10" s="173"/>
      <c r="R10" s="173"/>
      <c r="S10" s="173"/>
      <c r="T10" s="173"/>
      <c r="U10" s="173"/>
      <c r="V10" s="173"/>
    </row>
    <row r="11" spans="2:23" ht="16">
      <c r="B11" s="231"/>
      <c r="C11" s="231"/>
      <c r="D11" s="176"/>
      <c r="E11" s="176"/>
      <c r="F11" s="176"/>
      <c r="G11" s="176"/>
      <c r="H11" s="173"/>
      <c r="I11" s="173"/>
      <c r="J11" s="173"/>
      <c r="K11" s="173"/>
      <c r="L11" s="173"/>
      <c r="M11" s="173"/>
      <c r="N11" s="173"/>
      <c r="O11" s="173"/>
      <c r="P11" s="173"/>
      <c r="Q11" s="173"/>
      <c r="R11" s="173"/>
      <c r="S11" s="173"/>
      <c r="T11" s="173"/>
      <c r="U11" s="173"/>
      <c r="V11" s="173"/>
    </row>
    <row r="12" spans="2:23" s="201" customFormat="1" ht="15.5" customHeight="1">
      <c r="B12" s="615" t="s">
        <v>231</v>
      </c>
      <c r="C12" s="615"/>
      <c r="D12" s="600" t="s">
        <v>240</v>
      </c>
      <c r="E12" s="598" t="s">
        <v>345</v>
      </c>
      <c r="F12" s="598" t="s">
        <v>346</v>
      </c>
      <c r="G12" s="202"/>
      <c r="H12" s="232"/>
      <c r="I12" s="599" t="s">
        <v>662</v>
      </c>
      <c r="J12" s="599"/>
      <c r="K12" s="600" t="s">
        <v>240</v>
      </c>
      <c r="L12" s="598" t="s">
        <v>345</v>
      </c>
      <c r="M12" s="598" t="s">
        <v>346</v>
      </c>
      <c r="N12" s="232"/>
      <c r="O12" s="232"/>
      <c r="P12" s="232"/>
      <c r="Q12" s="232"/>
      <c r="R12" s="232"/>
      <c r="S12" s="232"/>
      <c r="T12" s="232"/>
      <c r="U12" s="232"/>
      <c r="V12" s="232"/>
    </row>
    <row r="13" spans="2:23" s="201" customFormat="1">
      <c r="B13" s="615"/>
      <c r="C13" s="615"/>
      <c r="D13" s="600"/>
      <c r="E13" s="598"/>
      <c r="F13" s="598"/>
      <c r="G13" s="205"/>
      <c r="H13" s="232"/>
      <c r="I13" s="599"/>
      <c r="J13" s="599"/>
      <c r="K13" s="600"/>
      <c r="L13" s="598"/>
      <c r="M13" s="598"/>
      <c r="N13" s="232"/>
      <c r="O13" s="232"/>
      <c r="P13" s="232"/>
      <c r="Q13" s="232"/>
      <c r="R13" s="232"/>
      <c r="S13" s="232"/>
      <c r="T13" s="232"/>
      <c r="U13" s="232"/>
      <c r="V13" s="232"/>
    </row>
    <row r="14" spans="2:23">
      <c r="B14" s="614" t="s">
        <v>651</v>
      </c>
      <c r="C14" s="614"/>
      <c r="D14" s="233"/>
      <c r="E14" s="233"/>
      <c r="F14" s="233"/>
      <c r="G14" s="234"/>
      <c r="H14" s="173"/>
      <c r="I14" s="595" t="s">
        <v>964</v>
      </c>
      <c r="J14" s="595"/>
      <c r="K14" s="233"/>
      <c r="L14" s="233"/>
      <c r="M14" s="233"/>
      <c r="N14" s="173"/>
      <c r="O14" s="173"/>
      <c r="P14" s="173"/>
      <c r="Q14" s="173"/>
      <c r="R14" s="173"/>
      <c r="S14" s="173"/>
      <c r="T14" s="173"/>
      <c r="U14" s="173"/>
      <c r="V14" s="173"/>
    </row>
    <row r="15" spans="2:23" ht="14" customHeight="1">
      <c r="B15" s="586" t="s">
        <v>650</v>
      </c>
      <c r="C15" s="587"/>
      <c r="D15" s="233"/>
      <c r="E15" s="233"/>
      <c r="F15" s="233"/>
      <c r="G15" s="234"/>
      <c r="H15" s="173"/>
      <c r="I15" s="374" t="s">
        <v>965</v>
      </c>
      <c r="J15" s="374"/>
      <c r="K15" s="233"/>
      <c r="L15" s="233"/>
      <c r="M15" s="233"/>
      <c r="N15" s="173"/>
      <c r="O15" s="173"/>
      <c r="P15" s="173"/>
      <c r="Q15" s="173"/>
      <c r="R15" s="173"/>
      <c r="S15" s="173"/>
      <c r="T15" s="173"/>
      <c r="U15" s="173"/>
      <c r="V15" s="173"/>
    </row>
    <row r="16" spans="2:23" ht="14" customHeight="1">
      <c r="B16" s="586" t="s">
        <v>652</v>
      </c>
      <c r="C16" s="587"/>
      <c r="D16" s="233"/>
      <c r="E16" s="233"/>
      <c r="F16" s="233"/>
      <c r="G16" s="234"/>
      <c r="H16" s="173"/>
      <c r="I16" s="923" t="s">
        <v>966</v>
      </c>
      <c r="J16" s="924"/>
      <c r="K16" s="233"/>
      <c r="L16" s="233"/>
      <c r="M16" s="233"/>
      <c r="N16" s="173"/>
      <c r="O16" s="173"/>
      <c r="P16" s="201"/>
      <c r="Q16" s="173"/>
      <c r="R16" s="173"/>
      <c r="S16" s="173"/>
      <c r="T16" s="173"/>
      <c r="U16" s="173"/>
      <c r="V16" s="173"/>
    </row>
    <row r="17" spans="2:22" ht="14" customHeight="1">
      <c r="B17" s="588" t="s">
        <v>660</v>
      </c>
      <c r="C17" s="589"/>
      <c r="D17" s="361">
        <f>SUM(D14:D16)</f>
        <v>0</v>
      </c>
      <c r="E17" s="361">
        <f>SUM(E14:E16)</f>
        <v>0</v>
      </c>
      <c r="F17" s="361">
        <f>SUM(F14:F16)</f>
        <v>0</v>
      </c>
      <c r="G17" s="234"/>
      <c r="H17" s="173"/>
      <c r="I17" s="923" t="s">
        <v>967</v>
      </c>
      <c r="J17" s="924"/>
      <c r="K17" s="233"/>
      <c r="L17" s="233"/>
      <c r="M17" s="233"/>
      <c r="N17" s="173"/>
      <c r="O17" s="173"/>
      <c r="P17" s="201"/>
      <c r="Q17" s="173"/>
      <c r="R17" s="173"/>
      <c r="S17" s="173"/>
      <c r="T17" s="173"/>
      <c r="U17" s="173"/>
      <c r="V17" s="173"/>
    </row>
    <row r="18" spans="2:22" ht="14" customHeight="1">
      <c r="B18" s="616" t="s">
        <v>232</v>
      </c>
      <c r="C18" s="616"/>
      <c r="D18" s="233"/>
      <c r="E18" s="233"/>
      <c r="F18" s="233"/>
      <c r="G18" s="234"/>
      <c r="H18" s="235"/>
      <c r="I18" s="923" t="s">
        <v>968</v>
      </c>
      <c r="J18" s="924"/>
      <c r="K18" s="233"/>
      <c r="L18" s="233"/>
      <c r="M18" s="233"/>
      <c r="N18" s="173"/>
      <c r="O18" s="173"/>
      <c r="P18" s="173"/>
      <c r="Q18" s="173"/>
      <c r="R18" s="173"/>
      <c r="S18" s="173"/>
      <c r="T18" s="173"/>
      <c r="U18" s="173"/>
      <c r="V18" s="173"/>
    </row>
    <row r="19" spans="2:22" ht="14" customHeight="1">
      <c r="B19" s="597" t="s">
        <v>233</v>
      </c>
      <c r="C19" s="597"/>
      <c r="D19" s="319">
        <f>SUM(D17:D18)</f>
        <v>0</v>
      </c>
      <c r="E19" s="319">
        <f>SUM(E17:E18)</f>
        <v>0</v>
      </c>
      <c r="F19" s="319">
        <f>SUM(F17:F18)</f>
        <v>0</v>
      </c>
      <c r="G19" s="234"/>
      <c r="H19" s="235"/>
      <c r="I19" s="925" t="s">
        <v>969</v>
      </c>
      <c r="J19" s="925"/>
      <c r="K19" s="233"/>
      <c r="L19" s="233"/>
      <c r="M19" s="233"/>
      <c r="N19" s="173"/>
      <c r="O19" s="173"/>
      <c r="P19" s="173"/>
      <c r="Q19" s="173"/>
      <c r="R19" s="173"/>
      <c r="S19" s="173"/>
      <c r="T19" s="173"/>
      <c r="U19" s="173"/>
      <c r="V19" s="173"/>
    </row>
    <row r="20" spans="2:22" ht="14" customHeight="1">
      <c r="B20" s="592"/>
      <c r="C20" s="593"/>
      <c r="D20" s="236"/>
      <c r="E20" s="236"/>
      <c r="F20" s="236"/>
      <c r="G20" s="234"/>
      <c r="H20" s="235"/>
      <c r="I20" s="594" t="s">
        <v>970</v>
      </c>
      <c r="J20" s="594"/>
      <c r="K20" s="361">
        <f>SUM(K14:K19)</f>
        <v>0</v>
      </c>
      <c r="L20" s="361">
        <f>SUM(L14:L19)</f>
        <v>0</v>
      </c>
      <c r="M20" s="361">
        <f>SUM(M14:M19)</f>
        <v>0</v>
      </c>
      <c r="N20" s="173"/>
      <c r="O20" s="173"/>
      <c r="P20" s="201"/>
      <c r="Q20" s="173"/>
      <c r="R20" s="173"/>
      <c r="S20" s="173"/>
      <c r="T20" s="173"/>
      <c r="U20" s="173"/>
      <c r="V20" s="173"/>
    </row>
    <row r="21" spans="2:22" ht="14.5" customHeight="1">
      <c r="B21" s="596" t="s">
        <v>653</v>
      </c>
      <c r="C21" s="596"/>
      <c r="D21" s="236"/>
      <c r="E21" s="236"/>
      <c r="F21" s="236"/>
      <c r="G21" s="234"/>
      <c r="H21" s="211"/>
      <c r="I21" s="595"/>
      <c r="J21" s="595"/>
      <c r="K21" s="233"/>
      <c r="L21" s="233"/>
      <c r="M21" s="233"/>
      <c r="N21" s="173"/>
      <c r="O21" s="173"/>
      <c r="P21" s="173"/>
      <c r="Q21" s="173"/>
      <c r="R21" s="173"/>
      <c r="S21" s="173"/>
      <c r="T21" s="173"/>
      <c r="U21" s="173"/>
      <c r="V21" s="173"/>
    </row>
    <row r="22" spans="2:22" ht="14.5" customHeight="1">
      <c r="B22" s="590" t="s">
        <v>654</v>
      </c>
      <c r="C22" s="591"/>
      <c r="D22" s="236"/>
      <c r="E22" s="236"/>
      <c r="F22" s="236"/>
      <c r="G22" s="234"/>
      <c r="H22" s="211"/>
      <c r="I22" s="596" t="s">
        <v>656</v>
      </c>
      <c r="J22" s="596"/>
      <c r="K22" s="262"/>
      <c r="L22" s="262"/>
      <c r="M22" s="262"/>
      <c r="N22" s="173"/>
      <c r="O22" s="173"/>
      <c r="P22" s="173"/>
      <c r="Q22" s="173"/>
      <c r="R22" s="173"/>
      <c r="S22" s="173"/>
      <c r="T22" s="173"/>
      <c r="U22" s="173"/>
      <c r="V22" s="173"/>
    </row>
    <row r="23" spans="2:22" ht="14.5" customHeight="1">
      <c r="B23" s="592" t="s">
        <v>234</v>
      </c>
      <c r="C23" s="593"/>
      <c r="D23" s="319">
        <f>D21+D22</f>
        <v>0</v>
      </c>
      <c r="E23" s="319">
        <f>E21+E22</f>
        <v>0</v>
      </c>
      <c r="F23" s="319">
        <f>F21+F22</f>
        <v>0</v>
      </c>
      <c r="G23" s="234"/>
      <c r="H23" s="211"/>
      <c r="I23" s="596" t="s">
        <v>655</v>
      </c>
      <c r="J23" s="596"/>
      <c r="K23" s="262"/>
      <c r="L23" s="262"/>
      <c r="M23" s="262"/>
      <c r="N23" s="173"/>
      <c r="O23" s="173"/>
      <c r="P23" s="173"/>
      <c r="Q23" s="173"/>
      <c r="R23" s="173"/>
      <c r="S23" s="173"/>
      <c r="T23" s="173"/>
      <c r="U23" s="173"/>
      <c r="V23" s="173"/>
    </row>
    <row r="24" spans="2:22" ht="14.5" customHeight="1">
      <c r="B24" s="595" t="s">
        <v>663</v>
      </c>
      <c r="C24" s="595"/>
      <c r="D24" s="220"/>
      <c r="E24" s="220"/>
      <c r="F24" s="220"/>
      <c r="G24" s="234"/>
      <c r="H24" s="211"/>
      <c r="I24" s="596" t="s">
        <v>661</v>
      </c>
      <c r="J24" s="596"/>
      <c r="K24" s="262"/>
      <c r="L24" s="262"/>
      <c r="M24" s="262"/>
      <c r="N24" s="173"/>
      <c r="O24" s="173"/>
      <c r="P24" s="173"/>
      <c r="Q24" s="173"/>
      <c r="R24" s="173"/>
      <c r="S24" s="173"/>
      <c r="T24" s="173"/>
      <c r="U24" s="173"/>
      <c r="V24" s="173"/>
    </row>
    <row r="25" spans="2:22" ht="14.5" customHeight="1">
      <c r="B25" s="594" t="s">
        <v>235</v>
      </c>
      <c r="C25" s="594"/>
      <c r="D25" s="319">
        <f>D19+D21+D22+D24</f>
        <v>0</v>
      </c>
      <c r="E25" s="319">
        <f>E19+E21+E22+E24</f>
        <v>0</v>
      </c>
      <c r="F25" s="319">
        <f>F19+F21+F22+F24</f>
        <v>0</v>
      </c>
      <c r="G25" s="234"/>
      <c r="H25" s="211"/>
      <c r="I25" s="596" t="s">
        <v>657</v>
      </c>
      <c r="J25" s="596"/>
      <c r="K25" s="262"/>
      <c r="L25" s="262"/>
      <c r="M25" s="262"/>
      <c r="N25" s="173"/>
      <c r="O25" s="173"/>
      <c r="P25" s="173"/>
      <c r="Q25" s="173"/>
      <c r="R25" s="173"/>
      <c r="S25" s="173"/>
      <c r="T25" s="173"/>
      <c r="U25" s="173"/>
      <c r="V25" s="173"/>
    </row>
    <row r="26" spans="2:22" ht="14" customHeight="1">
      <c r="B26" s="237" t="s">
        <v>236</v>
      </c>
      <c r="C26" s="237"/>
      <c r="D26" s="262"/>
      <c r="E26" s="262"/>
      <c r="F26" s="262"/>
      <c r="G26" s="234"/>
      <c r="H26" s="159"/>
      <c r="I26" s="596" t="s">
        <v>658</v>
      </c>
      <c r="J26" s="596"/>
      <c r="K26" s="262"/>
      <c r="L26" s="262"/>
      <c r="M26" s="262"/>
      <c r="N26" s="159"/>
      <c r="O26" s="159"/>
      <c r="P26" s="159"/>
      <c r="Q26" s="159"/>
      <c r="R26" s="159"/>
      <c r="S26" s="159"/>
    </row>
    <row r="27" spans="2:22" ht="14" customHeight="1">
      <c r="B27" s="237" t="s">
        <v>237</v>
      </c>
      <c r="C27" s="237"/>
      <c r="D27" s="262"/>
      <c r="E27" s="262"/>
      <c r="F27" s="262"/>
      <c r="G27" s="234"/>
      <c r="H27" s="159"/>
      <c r="I27" s="596" t="s">
        <v>659</v>
      </c>
      <c r="J27" s="596"/>
      <c r="K27" s="262"/>
      <c r="L27" s="262"/>
      <c r="M27" s="262"/>
      <c r="N27" s="159"/>
      <c r="O27" s="159"/>
      <c r="P27" s="159"/>
      <c r="Q27" s="159"/>
      <c r="R27" s="159"/>
      <c r="S27" s="159"/>
    </row>
    <row r="28" spans="2:22" ht="14" customHeight="1">
      <c r="B28" s="617" t="s">
        <v>238</v>
      </c>
      <c r="C28" s="617"/>
      <c r="D28" s="319">
        <f>SUM(D26:D27)</f>
        <v>0</v>
      </c>
      <c r="E28" s="319">
        <f>SUM(E26:E27)</f>
        <v>0</v>
      </c>
      <c r="F28" s="319">
        <f>SUM(F26:F27)</f>
        <v>0</v>
      </c>
      <c r="G28" s="234"/>
      <c r="H28" s="159"/>
      <c r="I28" s="595" t="s">
        <v>672</v>
      </c>
      <c r="J28" s="595"/>
      <c r="K28" s="262"/>
      <c r="L28" s="262"/>
      <c r="M28" s="262"/>
      <c r="N28" s="159"/>
      <c r="O28" s="159"/>
      <c r="P28" s="159"/>
      <c r="Q28" s="159"/>
      <c r="R28" s="159"/>
      <c r="S28" s="159"/>
    </row>
    <row r="29" spans="2:22" ht="14" customHeight="1">
      <c r="B29" s="619"/>
      <c r="C29" s="619"/>
      <c r="D29" s="268"/>
      <c r="E29" s="268"/>
      <c r="F29" s="268"/>
      <c r="G29" s="234"/>
      <c r="H29" s="159"/>
      <c r="I29" s="595" t="s">
        <v>971</v>
      </c>
      <c r="J29" s="595"/>
      <c r="K29" s="262"/>
      <c r="L29" s="262"/>
      <c r="M29" s="262"/>
      <c r="N29" s="159"/>
      <c r="O29" s="159"/>
      <c r="P29" s="159"/>
      <c r="Q29" s="159"/>
      <c r="R29" s="159"/>
      <c r="S29" s="159"/>
    </row>
    <row r="30" spans="2:22" ht="14" customHeight="1">
      <c r="B30" s="629" t="s">
        <v>239</v>
      </c>
      <c r="C30" s="629"/>
      <c r="D30" s="320">
        <f>D25-D28</f>
        <v>0</v>
      </c>
      <c r="E30" s="320">
        <f>E25-E28</f>
        <v>0</v>
      </c>
      <c r="F30" s="320">
        <f>F25-F28</f>
        <v>0</v>
      </c>
      <c r="G30" s="234"/>
      <c r="H30" s="159"/>
      <c r="I30" s="597" t="s">
        <v>677</v>
      </c>
      <c r="J30" s="597"/>
      <c r="K30" s="361">
        <f>SUM(K22:K29)</f>
        <v>0</v>
      </c>
      <c r="L30" s="361">
        <f>SUM(L22:L29)</f>
        <v>0</v>
      </c>
      <c r="M30" s="361">
        <f>SUM(M22:M29)</f>
        <v>0</v>
      </c>
      <c r="N30" s="159"/>
      <c r="O30" s="159"/>
      <c r="P30" s="159"/>
      <c r="Q30" s="159"/>
      <c r="R30" s="159"/>
      <c r="S30" s="159"/>
    </row>
    <row r="31" spans="2:22" ht="14" customHeight="1">
      <c r="B31" s="618"/>
      <c r="C31" s="618"/>
      <c r="D31" s="266"/>
      <c r="E31" s="266"/>
      <c r="F31" s="267"/>
      <c r="G31" s="234"/>
      <c r="H31" s="159"/>
      <c r="I31" s="597" t="s">
        <v>676</v>
      </c>
      <c r="J31" s="597"/>
      <c r="K31" s="362">
        <f>K20-K30</f>
        <v>0</v>
      </c>
      <c r="L31" s="362">
        <f>L20-L30</f>
        <v>0</v>
      </c>
      <c r="M31" s="362">
        <f>M20-M30</f>
        <v>0</v>
      </c>
      <c r="N31" s="159"/>
      <c r="O31" s="159"/>
      <c r="P31" s="159"/>
      <c r="Q31" s="159"/>
      <c r="R31" s="159"/>
      <c r="S31" s="159"/>
    </row>
    <row r="32" spans="2:22" ht="14" customHeight="1">
      <c r="G32" s="234"/>
      <c r="H32" s="159"/>
      <c r="I32" s="620"/>
      <c r="J32" s="620"/>
      <c r="K32" s="322"/>
      <c r="L32" s="322"/>
      <c r="M32" s="322"/>
      <c r="N32" s="159"/>
      <c r="O32" s="159"/>
      <c r="P32" s="159"/>
      <c r="Q32" s="159"/>
      <c r="R32" s="159"/>
      <c r="S32" s="159"/>
    </row>
    <row r="33" spans="2:19" ht="14" customHeight="1">
      <c r="B33" s="628" t="s">
        <v>666</v>
      </c>
      <c r="C33" s="628"/>
      <c r="D33" s="598" t="s">
        <v>240</v>
      </c>
      <c r="E33" s="598" t="s">
        <v>345</v>
      </c>
      <c r="F33" s="598" t="s">
        <v>346</v>
      </c>
      <c r="G33" s="234"/>
      <c r="H33" s="238"/>
      <c r="I33" s="621" t="s">
        <v>673</v>
      </c>
      <c r="J33" s="621"/>
      <c r="K33" s="598" t="s">
        <v>240</v>
      </c>
      <c r="L33" s="598" t="s">
        <v>345</v>
      </c>
      <c r="M33" s="598" t="s">
        <v>346</v>
      </c>
      <c r="N33" s="238"/>
      <c r="O33" s="238"/>
      <c r="P33" s="238"/>
      <c r="Q33" s="238"/>
      <c r="R33" s="238"/>
      <c r="S33" s="238"/>
    </row>
    <row r="34" spans="2:19" ht="14" customHeight="1">
      <c r="B34" s="628"/>
      <c r="C34" s="628"/>
      <c r="D34" s="598"/>
      <c r="E34" s="598"/>
      <c r="F34" s="598"/>
      <c r="G34" s="234"/>
      <c r="H34" s="238"/>
      <c r="I34" s="621"/>
      <c r="J34" s="621"/>
      <c r="K34" s="598"/>
      <c r="L34" s="598"/>
      <c r="M34" s="598"/>
      <c r="N34" s="238"/>
      <c r="O34" s="238"/>
      <c r="P34" s="238"/>
      <c r="Q34" s="238"/>
      <c r="R34" s="238"/>
      <c r="S34" s="238"/>
    </row>
    <row r="35" spans="2:19" ht="14" customHeight="1">
      <c r="B35" s="623" t="s">
        <v>669</v>
      </c>
      <c r="C35" s="623"/>
      <c r="D35" s="262"/>
      <c r="E35" s="262"/>
      <c r="F35" s="262"/>
      <c r="G35" s="234"/>
      <c r="H35" s="239"/>
      <c r="I35" s="595" t="s">
        <v>675</v>
      </c>
      <c r="J35" s="595"/>
      <c r="K35" s="262"/>
      <c r="L35" s="262"/>
      <c r="M35" s="262"/>
      <c r="N35" s="239"/>
      <c r="O35" s="239"/>
      <c r="P35" s="239"/>
      <c r="Q35" s="239"/>
      <c r="R35" s="239"/>
      <c r="S35" s="239"/>
    </row>
    <row r="36" spans="2:19" s="360" customFormat="1" ht="14" customHeight="1">
      <c r="B36" s="623" t="s">
        <v>667</v>
      </c>
      <c r="C36" s="623"/>
      <c r="D36" s="262"/>
      <c r="E36" s="262"/>
      <c r="F36" s="262"/>
      <c r="G36" s="234"/>
      <c r="H36" s="239"/>
      <c r="I36" s="595" t="s">
        <v>674</v>
      </c>
      <c r="J36" s="595"/>
      <c r="K36" s="262"/>
      <c r="L36" s="262"/>
      <c r="M36" s="262"/>
      <c r="N36" s="240"/>
      <c r="O36" s="239"/>
      <c r="P36" s="239"/>
      <c r="Q36" s="239"/>
      <c r="R36" s="239"/>
      <c r="S36" s="239"/>
    </row>
    <row r="37" spans="2:19" ht="14" customHeight="1">
      <c r="B37" s="623" t="s">
        <v>668</v>
      </c>
      <c r="C37" s="623"/>
      <c r="D37" s="262"/>
      <c r="E37" s="262"/>
      <c r="F37" s="262"/>
      <c r="G37" s="234"/>
      <c r="H37" s="111"/>
      <c r="I37" s="922"/>
      <c r="J37" s="922"/>
      <c r="K37" s="266"/>
      <c r="L37" s="266"/>
      <c r="M37" s="266"/>
      <c r="N37" s="111"/>
      <c r="O37" s="112"/>
      <c r="P37" s="112"/>
      <c r="Q37" s="112"/>
      <c r="R37" s="112"/>
      <c r="S37" s="112"/>
    </row>
    <row r="38" spans="2:19" ht="16">
      <c r="B38" s="588" t="s">
        <v>670</v>
      </c>
      <c r="C38" s="589"/>
      <c r="D38" s="361">
        <f>SUM(D35:D37)</f>
        <v>0</v>
      </c>
      <c r="E38" s="361">
        <f>SUM(E35:E37)</f>
        <v>0</v>
      </c>
      <c r="F38" s="361">
        <f>SUM(F35:F37)</f>
        <v>0</v>
      </c>
      <c r="G38" s="111"/>
      <c r="H38" s="111"/>
      <c r="I38" s="624" t="s">
        <v>362</v>
      </c>
      <c r="J38" s="625"/>
      <c r="K38" s="332" t="s">
        <v>240</v>
      </c>
      <c r="L38" s="333" t="s">
        <v>345</v>
      </c>
      <c r="M38" s="333" t="s">
        <v>346</v>
      </c>
      <c r="N38" s="111"/>
      <c r="O38" s="112"/>
      <c r="P38" s="112"/>
      <c r="Q38" s="112"/>
      <c r="R38" s="112"/>
      <c r="S38" s="112"/>
    </row>
    <row r="39" spans="2:19" ht="27.5" customHeight="1">
      <c r="B39" s="623" t="s">
        <v>671</v>
      </c>
      <c r="C39" s="623"/>
      <c r="D39" s="262"/>
      <c r="E39" s="262"/>
      <c r="F39" s="262"/>
      <c r="G39" s="111"/>
      <c r="H39" s="111"/>
      <c r="I39" s="626" t="s">
        <v>366</v>
      </c>
      <c r="J39" s="627"/>
      <c r="K39" s="242"/>
      <c r="L39" s="242"/>
      <c r="M39" s="242"/>
      <c r="N39" s="111"/>
      <c r="O39" s="112"/>
      <c r="P39" s="112"/>
      <c r="Q39" s="112"/>
      <c r="R39" s="112"/>
      <c r="S39" s="112"/>
    </row>
    <row r="40" spans="2:19" ht="27.5" customHeight="1">
      <c r="B40" s="323"/>
      <c r="C40" s="323"/>
      <c r="D40" s="266"/>
      <c r="E40" s="266"/>
      <c r="F40" s="266"/>
      <c r="G40" s="111"/>
      <c r="H40" s="111"/>
      <c r="I40" s="246"/>
      <c r="J40" s="246"/>
      <c r="K40" s="241"/>
      <c r="L40" s="241"/>
      <c r="M40" s="241"/>
      <c r="N40" s="111"/>
      <c r="O40" s="112"/>
      <c r="P40" s="112"/>
      <c r="Q40" s="112"/>
      <c r="R40" s="112"/>
      <c r="S40" s="112"/>
    </row>
    <row r="41" spans="2:19" s="243" customFormat="1" ht="15" customHeight="1">
      <c r="B41" s="635" t="s">
        <v>370</v>
      </c>
      <c r="C41" s="636"/>
      <c r="D41" s="622" t="s">
        <v>231</v>
      </c>
      <c r="E41" s="622"/>
      <c r="F41" s="622"/>
      <c r="G41" s="244"/>
      <c r="H41" s="244"/>
      <c r="I41" s="637" t="s">
        <v>370</v>
      </c>
      <c r="J41" s="636"/>
      <c r="K41" s="633" t="s">
        <v>662</v>
      </c>
      <c r="L41" s="633"/>
      <c r="M41" s="633"/>
      <c r="N41" s="244"/>
      <c r="O41" s="205"/>
      <c r="P41" s="205"/>
      <c r="Q41" s="205"/>
      <c r="R41" s="205"/>
      <c r="S41" s="205"/>
    </row>
    <row r="42" spans="2:19" ht="94" customHeight="1">
      <c r="B42" s="635"/>
      <c r="C42" s="636"/>
      <c r="D42" s="186"/>
      <c r="E42" s="186"/>
      <c r="F42" s="186"/>
      <c r="G42" s="111"/>
      <c r="H42" s="111"/>
      <c r="I42" s="637"/>
      <c r="J42" s="636"/>
      <c r="K42" s="186"/>
      <c r="L42" s="186"/>
      <c r="M42" s="186"/>
      <c r="N42" s="111"/>
      <c r="O42" s="112"/>
      <c r="P42" s="112"/>
      <c r="Q42" s="112"/>
      <c r="R42" s="112"/>
      <c r="S42" s="112"/>
    </row>
    <row r="43" spans="2:19" ht="17.5" customHeight="1">
      <c r="B43" s="635"/>
      <c r="C43" s="636"/>
      <c r="D43" s="630" t="s">
        <v>666</v>
      </c>
      <c r="E43" s="631"/>
      <c r="F43" s="632"/>
      <c r="G43" s="111"/>
      <c r="H43" s="111"/>
      <c r="I43" s="637"/>
      <c r="J43" s="636"/>
      <c r="K43" s="634" t="s">
        <v>673</v>
      </c>
      <c r="L43" s="634"/>
      <c r="M43" s="634"/>
      <c r="N43" s="111"/>
      <c r="O43" s="112"/>
      <c r="P43" s="112"/>
      <c r="Q43" s="112"/>
      <c r="R43" s="112"/>
      <c r="S43" s="112"/>
    </row>
    <row r="44" spans="2:19" ht="94" customHeight="1">
      <c r="B44" s="635"/>
      <c r="C44" s="636"/>
      <c r="D44" s="186"/>
      <c r="E44" s="186"/>
      <c r="F44" s="186"/>
      <c r="G44" s="111"/>
      <c r="H44" s="111"/>
      <c r="I44" s="637"/>
      <c r="J44" s="636"/>
      <c r="K44" s="186"/>
      <c r="L44" s="186"/>
      <c r="M44" s="186"/>
      <c r="N44" s="111"/>
      <c r="O44" s="112"/>
      <c r="P44" s="112"/>
      <c r="Q44" s="112"/>
      <c r="R44" s="112"/>
      <c r="S44" s="112"/>
    </row>
    <row r="45" spans="2:19" ht="14" customHeight="1">
      <c r="G45" s="111"/>
      <c r="H45" s="111"/>
      <c r="I45" s="245"/>
      <c r="J45" s="245"/>
      <c r="K45" s="246"/>
      <c r="L45" s="246"/>
      <c r="M45" s="246"/>
      <c r="N45" s="111"/>
      <c r="O45" s="112"/>
      <c r="P45" s="112"/>
      <c r="Q45" s="112"/>
      <c r="R45" s="112"/>
      <c r="S45" s="112"/>
    </row>
    <row r="46" spans="2:19" ht="30">
      <c r="B46" s="113"/>
      <c r="C46" s="113"/>
      <c r="D46" s="114"/>
      <c r="E46" s="114"/>
      <c r="F46" s="114"/>
      <c r="G46" s="114"/>
      <c r="H46" s="114"/>
      <c r="I46" s="114"/>
      <c r="J46" s="114"/>
      <c r="K46" s="114"/>
      <c r="L46" s="114"/>
      <c r="M46" s="247"/>
      <c r="N46" s="248"/>
      <c r="O46" s="247"/>
      <c r="P46" s="249"/>
      <c r="Q46" s="250"/>
      <c r="R46" s="114"/>
      <c r="S46" s="114"/>
    </row>
    <row r="47" spans="2:19" ht="30">
      <c r="B47" s="113"/>
      <c r="C47" s="113"/>
      <c r="D47" s="114"/>
      <c r="E47" s="114"/>
      <c r="F47" s="114"/>
      <c r="G47" s="114"/>
      <c r="H47" s="114"/>
      <c r="I47" s="114"/>
      <c r="J47" s="114"/>
      <c r="K47" s="114"/>
      <c r="L47" s="114"/>
      <c r="M47" s="251"/>
      <c r="N47" s="251"/>
      <c r="O47" s="251"/>
      <c r="P47" s="249"/>
      <c r="Q47" s="250"/>
      <c r="R47" s="114"/>
      <c r="S47" s="114"/>
    </row>
    <row r="48" spans="2:19" ht="30">
      <c r="B48" s="113"/>
      <c r="C48" s="113"/>
      <c r="D48" s="114"/>
      <c r="E48" s="114"/>
      <c r="F48" s="114"/>
      <c r="G48" s="114"/>
      <c r="H48" s="114"/>
      <c r="I48" s="114"/>
      <c r="J48" s="114"/>
      <c r="K48" s="114"/>
      <c r="L48" s="114"/>
      <c r="M48" s="251"/>
      <c r="N48" s="251"/>
      <c r="O48" s="251"/>
      <c r="P48" s="249"/>
      <c r="Q48" s="250"/>
      <c r="R48" s="114"/>
      <c r="S48" s="114"/>
    </row>
    <row r="49" spans="2:19" ht="30">
      <c r="B49" s="113"/>
      <c r="C49" s="113"/>
      <c r="D49" s="114"/>
      <c r="E49" s="114"/>
      <c r="F49" s="114"/>
      <c r="G49" s="114"/>
      <c r="H49" s="114"/>
      <c r="I49" s="114"/>
      <c r="J49" s="114"/>
      <c r="K49" s="114"/>
      <c r="L49" s="114"/>
      <c r="M49" s="247"/>
      <c r="N49" s="248"/>
      <c r="O49" s="247"/>
      <c r="P49" s="249"/>
      <c r="Q49" s="250"/>
      <c r="R49" s="114"/>
      <c r="S49" s="114"/>
    </row>
    <row r="50" spans="2:19" ht="30">
      <c r="B50" s="113"/>
      <c r="C50" s="113"/>
      <c r="D50" s="114"/>
      <c r="E50" s="114"/>
      <c r="F50" s="114"/>
      <c r="G50" s="114"/>
      <c r="H50" s="114"/>
      <c r="I50" s="114"/>
      <c r="J50" s="114"/>
      <c r="K50" s="114"/>
      <c r="L50" s="114"/>
      <c r="M50" s="251"/>
      <c r="N50" s="251"/>
      <c r="O50" s="251"/>
      <c r="P50" s="249"/>
      <c r="Q50" s="250"/>
      <c r="R50" s="114"/>
      <c r="S50" s="114"/>
    </row>
    <row r="51" spans="2:19" ht="30">
      <c r="B51" s="113"/>
      <c r="C51" s="113"/>
      <c r="D51" s="119"/>
      <c r="E51" s="119"/>
      <c r="F51" s="252"/>
      <c r="G51" s="253"/>
      <c r="H51" s="252"/>
      <c r="I51" s="114"/>
      <c r="J51" s="114"/>
      <c r="K51" s="114"/>
      <c r="L51" s="114"/>
      <c r="M51" s="251"/>
      <c r="N51" s="251"/>
      <c r="O51" s="251"/>
      <c r="P51" s="249"/>
      <c r="Q51" s="250"/>
      <c r="R51" s="114"/>
      <c r="S51" s="114"/>
    </row>
    <row r="52" spans="2:19" ht="30">
      <c r="B52" s="113"/>
      <c r="C52" s="113"/>
      <c r="D52" s="114"/>
      <c r="E52" s="114"/>
      <c r="F52" s="252"/>
      <c r="G52" s="253"/>
      <c r="H52" s="252"/>
      <c r="I52" s="114"/>
      <c r="J52" s="114"/>
      <c r="K52" s="114"/>
      <c r="L52" s="114"/>
      <c r="M52" s="251"/>
      <c r="N52" s="251"/>
      <c r="O52" s="251"/>
      <c r="P52" s="249"/>
      <c r="Q52" s="250"/>
      <c r="R52" s="114"/>
      <c r="S52" s="114"/>
    </row>
    <row r="56" spans="2:19" ht="30"/>
  </sheetData>
  <mergeCells count="73">
    <mergeCell ref="D43:F43"/>
    <mergeCell ref="K41:M41"/>
    <mergeCell ref="K43:M43"/>
    <mergeCell ref="B41:C44"/>
    <mergeCell ref="I41:J44"/>
    <mergeCell ref="L33:L34"/>
    <mergeCell ref="M33:M34"/>
    <mergeCell ref="D41:F41"/>
    <mergeCell ref="B36:C36"/>
    <mergeCell ref="B37:C37"/>
    <mergeCell ref="B38:C38"/>
    <mergeCell ref="B39:C39"/>
    <mergeCell ref="B35:C35"/>
    <mergeCell ref="I38:J38"/>
    <mergeCell ref="I39:J39"/>
    <mergeCell ref="I37:J37"/>
    <mergeCell ref="B33:C34"/>
    <mergeCell ref="D33:D34"/>
    <mergeCell ref="E33:E34"/>
    <mergeCell ref="B30:C30"/>
    <mergeCell ref="B28:C28"/>
    <mergeCell ref="B25:C25"/>
    <mergeCell ref="B31:C31"/>
    <mergeCell ref="B29:C29"/>
    <mergeCell ref="I31:J31"/>
    <mergeCell ref="I32:J32"/>
    <mergeCell ref="I35:J35"/>
    <mergeCell ref="I33:J34"/>
    <mergeCell ref="B24:C24"/>
    <mergeCell ref="K7:M7"/>
    <mergeCell ref="K8:M9"/>
    <mergeCell ref="I25:J25"/>
    <mergeCell ref="I14:J14"/>
    <mergeCell ref="I23:J23"/>
    <mergeCell ref="B21:C21"/>
    <mergeCell ref="B14:C14"/>
    <mergeCell ref="M12:M13"/>
    <mergeCell ref="B12:C13"/>
    <mergeCell ref="D12:D13"/>
    <mergeCell ref="E12:E13"/>
    <mergeCell ref="L12:L13"/>
    <mergeCell ref="B18:C18"/>
    <mergeCell ref="I28:J28"/>
    <mergeCell ref="B16:C16"/>
    <mergeCell ref="B1:W1"/>
    <mergeCell ref="K5:M5"/>
    <mergeCell ref="D4:F4"/>
    <mergeCell ref="D5:F5"/>
    <mergeCell ref="K6:M6"/>
    <mergeCell ref="F33:F34"/>
    <mergeCell ref="I19:J19"/>
    <mergeCell ref="I12:J13"/>
    <mergeCell ref="K12:K13"/>
    <mergeCell ref="F12:F13"/>
    <mergeCell ref="I30:J30"/>
    <mergeCell ref="I36:J36"/>
    <mergeCell ref="K33:K34"/>
    <mergeCell ref="I29:J29"/>
    <mergeCell ref="I16:J16"/>
    <mergeCell ref="I17:J17"/>
    <mergeCell ref="I18:J18"/>
    <mergeCell ref="B15:C15"/>
    <mergeCell ref="B17:C17"/>
    <mergeCell ref="B22:C22"/>
    <mergeCell ref="B23:C23"/>
    <mergeCell ref="I20:J20"/>
    <mergeCell ref="I21:J21"/>
    <mergeCell ref="I24:J24"/>
    <mergeCell ref="I26:J26"/>
    <mergeCell ref="I27:J27"/>
    <mergeCell ref="B19:C19"/>
    <mergeCell ref="B20:C20"/>
    <mergeCell ref="I22:J22"/>
  </mergeCells>
  <phoneticPr fontId="78" type="noConversion"/>
  <printOptions gridLines="1"/>
  <pageMargins left="0.25" right="0.25" top="0.75" bottom="0.75" header="0.3" footer="0.3"/>
  <pageSetup paperSize="9" orientation="landscape"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BE000-4DAD-4BEE-9142-B43C174073C4}">
  <sheetPr>
    <tabColor theme="4" tint="0.39997558519241921"/>
  </sheetPr>
  <dimension ref="B1:W23"/>
  <sheetViews>
    <sheetView showGridLines="0" view="pageBreakPreview" topLeftCell="F1" zoomScaleNormal="80" zoomScaleSheetLayoutView="55" zoomScalePageLayoutView="30" workbookViewId="0">
      <selection activeCell="K13" sqref="K13:M14"/>
    </sheetView>
  </sheetViews>
  <sheetFormatPr baseColWidth="10" defaultColWidth="8.83203125" defaultRowHeight="14"/>
  <cols>
    <col min="1" max="1" width="2.5" style="121" customWidth="1"/>
    <col min="2" max="2" width="15.5" style="121" customWidth="1"/>
    <col min="3" max="3" width="18.83203125" style="121" customWidth="1"/>
    <col min="4" max="4" width="21.33203125" style="121" customWidth="1"/>
    <col min="5" max="5" width="22.83203125" style="121" customWidth="1"/>
    <col min="6" max="6" width="23.6640625" style="121" customWidth="1"/>
    <col min="7" max="7" width="27.1640625" style="121" customWidth="1"/>
    <col min="8" max="8" width="45.6640625" style="121" customWidth="1"/>
    <col min="9" max="9" width="4.1640625" style="121" customWidth="1"/>
    <col min="10" max="10" width="17.5" style="121" customWidth="1"/>
    <col min="11" max="13" width="23.6640625" style="121" customWidth="1"/>
    <col min="14" max="14" width="2.5" style="121" customWidth="1"/>
    <col min="15" max="15" width="17.83203125" style="121" customWidth="1"/>
    <col min="16" max="16" width="20.6640625" style="121" bestFit="1" customWidth="1"/>
    <col min="17" max="17" width="20.83203125" style="121" bestFit="1" customWidth="1"/>
    <col min="18" max="18" width="42" style="121" customWidth="1"/>
    <col min="19" max="19" width="46" style="121" customWidth="1"/>
    <col min="20" max="22" width="15.5" style="121" customWidth="1"/>
    <col min="23" max="23" width="25.1640625" style="121" customWidth="1"/>
    <col min="24" max="16384" width="8.83203125" style="121"/>
  </cols>
  <sheetData>
    <row r="1" spans="2:23">
      <c r="B1" s="601" t="s">
        <v>371</v>
      </c>
      <c r="C1" s="601"/>
      <c r="D1" s="601"/>
      <c r="E1" s="601"/>
      <c r="F1" s="601"/>
      <c r="G1" s="601"/>
      <c r="H1" s="601"/>
      <c r="I1" s="601"/>
      <c r="J1" s="601"/>
      <c r="K1" s="601"/>
      <c r="L1" s="601"/>
      <c r="M1" s="601"/>
      <c r="N1" s="601"/>
      <c r="O1" s="601"/>
      <c r="P1" s="601"/>
      <c r="Q1" s="601"/>
      <c r="R1" s="601"/>
      <c r="S1" s="601"/>
      <c r="T1" s="601"/>
      <c r="U1" s="601"/>
      <c r="V1" s="601"/>
      <c r="W1" s="601"/>
    </row>
    <row r="2" spans="2:23" ht="62.5" customHeight="1"/>
    <row r="3" spans="2:23" ht="51" customHeight="1">
      <c r="B3" s="123" t="s">
        <v>50</v>
      </c>
      <c r="C3" s="123"/>
    </row>
    <row r="4" spans="2:23" ht="28">
      <c r="B4" s="124" t="s">
        <v>214</v>
      </c>
      <c r="C4" s="125"/>
      <c r="D4" s="602" t="str">
        <f>'Dashboard Penilaian Maturitas'!F5</f>
        <v>[DUMMY]</v>
      </c>
      <c r="E4" s="603"/>
      <c r="F4" s="604"/>
      <c r="G4" s="197"/>
    </row>
    <row r="5" spans="2:23" ht="28">
      <c r="B5" s="124" t="s">
        <v>213</v>
      </c>
      <c r="C5" s="125"/>
      <c r="D5" s="602" t="str">
        <f>'Dashboard Penilaian Maturitas'!F7</f>
        <v>Kesehatan</v>
      </c>
      <c r="E5" s="603"/>
      <c r="F5" s="604"/>
      <c r="G5" s="197"/>
      <c r="H5" s="174" t="s">
        <v>215</v>
      </c>
      <c r="I5" s="175"/>
      <c r="J5" s="640" t="str">
        <f>'Dashboard Penilaian Maturitas'!P7</f>
        <v>Rumah Sakit</v>
      </c>
      <c r="K5" s="641"/>
    </row>
    <row r="6" spans="2:23" ht="16">
      <c r="B6" s="124" t="s">
        <v>18</v>
      </c>
      <c r="C6" s="128"/>
      <c r="D6" s="647"/>
      <c r="E6" s="648"/>
      <c r="F6" s="649"/>
      <c r="G6" s="198"/>
      <c r="H6" s="174" t="s">
        <v>22</v>
      </c>
      <c r="I6" s="175"/>
      <c r="J6" s="642"/>
      <c r="K6" s="643"/>
    </row>
    <row r="7" spans="2:23" ht="16">
      <c r="B7" s="124" t="s">
        <v>34</v>
      </c>
      <c r="C7" s="131"/>
      <c r="D7" s="647"/>
      <c r="E7" s="648"/>
      <c r="F7" s="649"/>
      <c r="G7" s="198"/>
      <c r="H7" s="171" t="s">
        <v>20</v>
      </c>
      <c r="I7" s="175"/>
      <c r="J7" s="642"/>
      <c r="K7" s="643"/>
    </row>
    <row r="8" spans="2:23" ht="16">
      <c r="B8" s="124" t="s">
        <v>20</v>
      </c>
      <c r="C8" s="131"/>
      <c r="D8" s="647"/>
      <c r="E8" s="648"/>
      <c r="F8" s="649"/>
      <c r="G8" s="198"/>
      <c r="H8" s="199" t="s">
        <v>23</v>
      </c>
      <c r="I8" s="200"/>
      <c r="J8" s="642"/>
      <c r="K8" s="643"/>
    </row>
    <row r="9" spans="2:23" ht="16">
      <c r="B9" s="134" t="s">
        <v>21</v>
      </c>
      <c r="C9" s="135"/>
      <c r="D9" s="647"/>
      <c r="E9" s="648"/>
      <c r="F9" s="649"/>
      <c r="G9" s="198"/>
      <c r="H9" s="173"/>
      <c r="I9" s="173"/>
      <c r="J9" s="173"/>
      <c r="K9" s="173"/>
      <c r="L9" s="173"/>
    </row>
    <row r="10" spans="2:23" ht="28">
      <c r="B10" s="123"/>
      <c r="C10" s="123"/>
    </row>
    <row r="11" spans="2:23" ht="16">
      <c r="B11" s="144"/>
      <c r="C11" s="144"/>
      <c r="D11" s="126"/>
      <c r="E11" s="126"/>
      <c r="F11" s="126"/>
      <c r="G11" s="159"/>
      <c r="M11" s="159"/>
      <c r="N11" s="159"/>
      <c r="O11" s="159"/>
      <c r="P11" s="159"/>
      <c r="Q11" s="159"/>
      <c r="R11" s="159"/>
      <c r="S11" s="159"/>
    </row>
    <row r="12" spans="2:23" s="201" customFormat="1" ht="16">
      <c r="B12" s="644" t="s">
        <v>99</v>
      </c>
      <c r="C12" s="644"/>
      <c r="D12" s="332" t="s">
        <v>240</v>
      </c>
      <c r="E12" s="333" t="s">
        <v>345</v>
      </c>
      <c r="F12" s="333" t="s">
        <v>346</v>
      </c>
      <c r="G12" s="202"/>
      <c r="H12" s="646" t="s">
        <v>249</v>
      </c>
      <c r="I12" s="646"/>
      <c r="J12" s="203" t="s">
        <v>250</v>
      </c>
      <c r="K12" s="332" t="s">
        <v>240</v>
      </c>
      <c r="L12" s="333" t="s">
        <v>345</v>
      </c>
      <c r="M12" s="333" t="s">
        <v>346</v>
      </c>
      <c r="N12" s="204"/>
      <c r="O12" s="204"/>
      <c r="P12" s="204"/>
      <c r="Q12" s="204"/>
      <c r="R12" s="204"/>
      <c r="S12" s="204"/>
    </row>
    <row r="13" spans="2:23" s="201" customFormat="1" ht="15.5" customHeight="1">
      <c r="B13" s="645" t="s">
        <v>99</v>
      </c>
      <c r="C13" s="645"/>
      <c r="D13" s="371"/>
      <c r="E13" s="371"/>
      <c r="F13" s="371"/>
      <c r="G13" s="205"/>
      <c r="H13" s="224" t="str">
        <f>IF(J5="B/J Lainnya",INDEX('Sub-Indikator Rumpun'!D:D,MATCH(D4,'Sub-Indikator Rumpun'!C:C,0)),INDEX('Sub-Indikator Rumpun'!D:D,MATCH('Data Sheet Layanan'!$J$5,'Sub-Indikator Rumpun'!C:C,0)))</f>
        <v>Pertumbuhan rata-rata kunjungan rawat jalan</v>
      </c>
      <c r="I13" s="146"/>
      <c r="J13" s="225">
        <f>VLOOKUP(H13,'Sub-Indikator Rumpun'!D:E,2,FALSE)</f>
        <v>1.1000000000000001</v>
      </c>
      <c r="K13" s="206"/>
      <c r="L13" s="206"/>
      <c r="M13" s="206"/>
      <c r="N13" s="204"/>
      <c r="O13" s="204"/>
      <c r="P13" s="204"/>
      <c r="Q13" s="204"/>
      <c r="R13" s="204"/>
      <c r="S13" s="204"/>
    </row>
    <row r="14" spans="2:23" s="201" customFormat="1" ht="14" customHeight="1">
      <c r="B14" s="207"/>
      <c r="C14" s="207"/>
      <c r="D14" s="208"/>
      <c r="E14" s="208"/>
      <c r="F14" s="208"/>
      <c r="G14" s="204"/>
      <c r="H14" s="288" t="str">
        <f>IF(IF(J5="B/J Lainnya",INDEX('Sub-Indikator Rumpun'!D:D,MATCH($D$4,'Sub-Indikator Rumpun'!C:C,0)+1),INDEX('Sub-Indikator Rumpun'!D:D,MATCH('Data Sheet Layanan'!$J$5,'Sub-Indikator Rumpun'!C:C,0)+1))=0,"",IF(J5="B/J Lainnya",INDEX('Sub-Indikator Rumpun'!D:D,MATCH($D$4,'Sub-Indikator Rumpun'!C:C,0)+1),INDEX('Sub-Indikator Rumpun'!D:D,MATCH('Data Sheet Layanan'!$J$5,'Sub-Indikator Rumpun'!C:C,0)+1)))</f>
        <v>Pertumbuhan rata-rata kunjungan rawat darurat</v>
      </c>
      <c r="I14" s="287"/>
      <c r="J14" s="289">
        <f>IF(H14="","",VLOOKUP(H14,'Sub-Indikator Rumpun'!D:E,2,FALSE))</f>
        <v>1.1000000000000001</v>
      </c>
      <c r="K14" s="206"/>
      <c r="L14" s="206"/>
      <c r="M14" s="206"/>
      <c r="N14" s="204"/>
      <c r="O14" s="204"/>
      <c r="P14" s="204"/>
      <c r="Q14" s="204"/>
      <c r="R14" s="204"/>
      <c r="S14" s="204"/>
    </row>
    <row r="15" spans="2:23" s="201" customFormat="1" ht="23" customHeight="1">
      <c r="B15" s="651" t="s">
        <v>160</v>
      </c>
      <c r="C15" s="651"/>
      <c r="D15" s="333" t="s">
        <v>240</v>
      </c>
      <c r="E15" s="333" t="s">
        <v>345</v>
      </c>
      <c r="F15" s="333" t="s">
        <v>346</v>
      </c>
      <c r="G15" s="209"/>
      <c r="H15" s="288" t="str">
        <f>IF(IF(J5="B/J Lainnya",INDEX('Sub-Indikator Rumpun'!D:D,MATCH($D$4,'Sub-Indikator Rumpun'!C:C,0)+2),INDEX('Sub-Indikator Rumpun'!D:D,MATCH('Data Sheet Layanan'!$J$5,'Sub-Indikator Rumpun'!C:C,0)+2))=0,"",IF(J5="B/J Lainnya",INDEX('Sub-Indikator Rumpun'!D:D,MATCH($D$4,'Sub-Indikator Rumpun'!C:C,0)+2),INDEX('Sub-Indikator Rumpun'!D:D,MATCH('Data Sheet Layanan'!$J$5,'Sub-Indikator Rumpun'!C:C,0)+2)))</f>
        <v/>
      </c>
      <c r="I15" s="287"/>
      <c r="J15" s="289" t="str">
        <f>IF(H15="","",VLOOKUP(H15,'Sub-Indikator Rumpun'!D:E,2,FALSE))</f>
        <v/>
      </c>
      <c r="K15" s="206"/>
      <c r="L15" s="206"/>
      <c r="M15" s="206"/>
      <c r="N15" s="204"/>
      <c r="O15" s="204"/>
      <c r="P15" s="204"/>
      <c r="Q15" s="204"/>
      <c r="R15" s="204"/>
      <c r="S15" s="204"/>
    </row>
    <row r="16" spans="2:23" s="201" customFormat="1" ht="15.5" customHeight="1">
      <c r="B16" s="652" t="s">
        <v>243</v>
      </c>
      <c r="C16" s="652"/>
      <c r="D16" s="210"/>
      <c r="E16" s="210"/>
      <c r="F16" s="210"/>
      <c r="G16" s="211"/>
      <c r="H16" s="638"/>
      <c r="I16" s="638"/>
      <c r="J16" s="638"/>
      <c r="K16" s="263"/>
      <c r="L16" s="264"/>
      <c r="M16" s="264"/>
      <c r="N16" s="204"/>
      <c r="O16" s="204"/>
      <c r="P16" s="204"/>
      <c r="Q16" s="204"/>
      <c r="R16" s="204"/>
      <c r="S16" s="204"/>
    </row>
    <row r="17" spans="2:19" s="201" customFormat="1" ht="16">
      <c r="B17" s="653" t="s">
        <v>244</v>
      </c>
      <c r="C17" s="653"/>
      <c r="D17" s="210"/>
      <c r="E17" s="210"/>
      <c r="F17" s="210"/>
      <c r="G17" s="121"/>
      <c r="H17" s="639" t="s">
        <v>350</v>
      </c>
      <c r="I17" s="639"/>
      <c r="J17" s="639"/>
      <c r="K17" s="212" t="s">
        <v>240</v>
      </c>
      <c r="L17" s="212" t="s">
        <v>345</v>
      </c>
      <c r="M17" s="212" t="s">
        <v>346</v>
      </c>
      <c r="N17" s="204"/>
      <c r="O17" s="204"/>
      <c r="P17" s="204"/>
      <c r="Q17" s="204"/>
      <c r="R17" s="204"/>
      <c r="S17" s="204"/>
    </row>
    <row r="18" spans="2:19" s="201" customFormat="1">
      <c r="B18" s="213"/>
      <c r="C18" s="213"/>
      <c r="D18" s="214"/>
      <c r="E18" s="214"/>
      <c r="F18" s="215"/>
      <c r="G18" s="121"/>
      <c r="H18" s="341" t="s">
        <v>369</v>
      </c>
      <c r="I18" s="348"/>
      <c r="J18" s="348"/>
      <c r="K18" s="348"/>
      <c r="L18" s="348"/>
      <c r="M18" s="347"/>
      <c r="N18" s="204"/>
      <c r="O18" s="204"/>
      <c r="P18" s="204"/>
      <c r="Q18" s="204"/>
      <c r="R18" s="204"/>
      <c r="S18" s="204"/>
    </row>
    <row r="19" spans="2:19" s="201" customFormat="1" ht="16">
      <c r="B19" s="654" t="s">
        <v>201</v>
      </c>
      <c r="C19" s="654"/>
      <c r="D19" s="333" t="s">
        <v>240</v>
      </c>
      <c r="E19" s="333" t="s">
        <v>345</v>
      </c>
      <c r="F19" s="333" t="s">
        <v>346</v>
      </c>
      <c r="G19" s="121"/>
      <c r="H19" s="590" t="s">
        <v>99</v>
      </c>
      <c r="I19" s="655"/>
      <c r="J19" s="591"/>
      <c r="K19" s="216"/>
      <c r="L19" s="216"/>
      <c r="M19" s="334"/>
      <c r="N19" s="204"/>
      <c r="O19" s="204"/>
      <c r="P19" s="204"/>
      <c r="Q19" s="204"/>
      <c r="R19" s="204"/>
      <c r="S19" s="204"/>
    </row>
    <row r="20" spans="2:19" s="201" customFormat="1" ht="14" customHeight="1">
      <c r="B20" s="659" t="s">
        <v>245</v>
      </c>
      <c r="C20" s="659"/>
      <c r="D20" s="210"/>
      <c r="E20" s="210"/>
      <c r="F20" s="210"/>
      <c r="G20" s="217"/>
      <c r="H20" s="590" t="s">
        <v>160</v>
      </c>
      <c r="I20" s="655"/>
      <c r="J20" s="591"/>
      <c r="K20" s="216"/>
      <c r="L20" s="216"/>
      <c r="M20" s="334"/>
      <c r="N20" s="204"/>
      <c r="O20" s="204"/>
      <c r="P20" s="204"/>
      <c r="Q20" s="204"/>
      <c r="R20" s="204"/>
      <c r="S20" s="204"/>
    </row>
    <row r="21" spans="2:19" s="201" customFormat="1" ht="14" customHeight="1">
      <c r="B21" s="595" t="s">
        <v>247</v>
      </c>
      <c r="C21" s="595"/>
      <c r="D21" s="210"/>
      <c r="E21" s="210"/>
      <c r="F21" s="210"/>
      <c r="G21" s="219"/>
      <c r="H21" s="656" t="s">
        <v>201</v>
      </c>
      <c r="I21" s="657"/>
      <c r="J21" s="658"/>
      <c r="K21" s="218"/>
      <c r="L21" s="218"/>
      <c r="M21" s="334"/>
      <c r="N21" s="204"/>
      <c r="O21" s="204"/>
      <c r="P21" s="204"/>
      <c r="Q21" s="204"/>
      <c r="R21" s="204"/>
      <c r="S21" s="204"/>
    </row>
    <row r="22" spans="2:19" s="201" customFormat="1" ht="28.5" customHeight="1">
      <c r="B22" s="650" t="s">
        <v>246</v>
      </c>
      <c r="C22" s="650"/>
      <c r="D22" s="210"/>
      <c r="E22" s="210"/>
      <c r="F22" s="210"/>
      <c r="G22" s="219"/>
      <c r="H22" s="590" t="s">
        <v>249</v>
      </c>
      <c r="I22" s="655"/>
      <c r="J22" s="591"/>
      <c r="K22" s="218"/>
      <c r="L22" s="218"/>
      <c r="M22" s="334"/>
      <c r="N22" s="204"/>
      <c r="O22" s="204"/>
      <c r="P22" s="204"/>
      <c r="Q22" s="204"/>
      <c r="R22" s="204"/>
      <c r="S22" s="204"/>
    </row>
    <row r="23" spans="2:19" s="201" customFormat="1" ht="29.5" customHeight="1">
      <c r="B23" s="650" t="s">
        <v>248</v>
      </c>
      <c r="C23" s="650"/>
      <c r="D23" s="210"/>
      <c r="E23" s="210"/>
      <c r="F23" s="210"/>
      <c r="G23" s="221"/>
      <c r="H23" s="222"/>
      <c r="I23" s="222"/>
      <c r="J23" s="223"/>
      <c r="K23" s="223"/>
      <c r="L23" s="223"/>
      <c r="M23" s="204"/>
      <c r="N23" s="204"/>
      <c r="O23" s="204"/>
      <c r="P23" s="204"/>
      <c r="Q23" s="204"/>
      <c r="R23" s="204"/>
      <c r="S23" s="204"/>
    </row>
  </sheetData>
  <mergeCells count="28">
    <mergeCell ref="H19:J19"/>
    <mergeCell ref="H20:J20"/>
    <mergeCell ref="H21:J21"/>
    <mergeCell ref="H22:J22"/>
    <mergeCell ref="B20:C20"/>
    <mergeCell ref="B21:C21"/>
    <mergeCell ref="B22:C22"/>
    <mergeCell ref="B23:C23"/>
    <mergeCell ref="B15:C15"/>
    <mergeCell ref="B16:C16"/>
    <mergeCell ref="B17:C17"/>
    <mergeCell ref="B19:C19"/>
    <mergeCell ref="B1:W1"/>
    <mergeCell ref="B12:C12"/>
    <mergeCell ref="B13:C13"/>
    <mergeCell ref="H12:I12"/>
    <mergeCell ref="D4:F4"/>
    <mergeCell ref="D5:F5"/>
    <mergeCell ref="D6:F6"/>
    <mergeCell ref="D7:F7"/>
    <mergeCell ref="D8:F8"/>
    <mergeCell ref="D9:F9"/>
    <mergeCell ref="H16:J16"/>
    <mergeCell ref="H17:J17"/>
    <mergeCell ref="J5:K5"/>
    <mergeCell ref="J6:K6"/>
    <mergeCell ref="J7:K7"/>
    <mergeCell ref="J8:K8"/>
  </mergeCells>
  <conditionalFormatting sqref="J15">
    <cfRule type="expression" dxfId="277" priority="11">
      <formula>$H$15=""</formula>
    </cfRule>
  </conditionalFormatting>
  <conditionalFormatting sqref="I15">
    <cfRule type="expression" dxfId="276" priority="8">
      <formula>$H$15=""</formula>
    </cfRule>
  </conditionalFormatting>
  <conditionalFormatting sqref="H14:H15">
    <cfRule type="cellIs" dxfId="275" priority="7" operator="equal">
      <formula>""</formula>
    </cfRule>
  </conditionalFormatting>
  <conditionalFormatting sqref="I14">
    <cfRule type="expression" dxfId="274" priority="6">
      <formula>$H$14=""</formula>
    </cfRule>
  </conditionalFormatting>
  <conditionalFormatting sqref="J14">
    <cfRule type="expression" dxfId="273" priority="4">
      <formula>$H$14=""</formula>
    </cfRule>
  </conditionalFormatting>
  <printOptions gridLines="1"/>
  <pageMargins left="0.25" right="0.25" top="0.75" bottom="0.75" header="0.3" footer="0.3"/>
  <pageSetup paperSize="9" orientation="landscape"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04E71-4144-41E8-BB28-DC12F31241A2}">
  <sheetPr codeName="Sheet4">
    <tabColor theme="4" tint="0.39997558519241921"/>
  </sheetPr>
  <dimension ref="B1:X29"/>
  <sheetViews>
    <sheetView view="pageBreakPreview" topLeftCell="A18" zoomScale="75" zoomScaleNormal="80" zoomScaleSheetLayoutView="75" zoomScalePageLayoutView="30" workbookViewId="0">
      <selection activeCell="K27" sqref="K27:K29"/>
    </sheetView>
  </sheetViews>
  <sheetFormatPr baseColWidth="10" defaultColWidth="8.83203125" defaultRowHeight="14"/>
  <cols>
    <col min="1" max="1" width="2.5" style="121" customWidth="1"/>
    <col min="2" max="2" width="10.5" style="121" customWidth="1"/>
    <col min="3" max="3" width="12.5" style="121" customWidth="1"/>
    <col min="4" max="4" width="13.33203125" style="121" customWidth="1"/>
    <col min="5" max="5" width="12.5" style="121" customWidth="1"/>
    <col min="6" max="6" width="1.5" style="121" bestFit="1" customWidth="1"/>
    <col min="7" max="7" width="11.1640625" style="121" customWidth="1"/>
    <col min="8" max="8" width="13.33203125" style="121" customWidth="1"/>
    <col min="9" max="9" width="10" style="121" customWidth="1"/>
    <col min="10" max="11" width="18.5" style="121" customWidth="1"/>
    <col min="12" max="12" width="16.33203125" style="121" bestFit="1" customWidth="1"/>
    <col min="13" max="13" width="13.33203125" style="121" customWidth="1"/>
    <col min="14" max="14" width="16.33203125" style="121" bestFit="1" customWidth="1"/>
    <col min="15" max="15" width="13.5" style="121" customWidth="1"/>
    <col min="16" max="16" width="17.83203125" style="121" customWidth="1"/>
    <col min="17" max="17" width="16.1640625" style="121" customWidth="1"/>
    <col min="18" max="18" width="15.6640625" style="121" customWidth="1"/>
    <col min="19" max="19" width="26.6640625" style="121" customWidth="1"/>
    <col min="20" max="20" width="28.83203125" style="121" customWidth="1"/>
    <col min="21" max="21" width="4.33203125" style="121" customWidth="1"/>
    <col min="22" max="23" width="15.5" style="121" customWidth="1"/>
    <col min="24" max="24" width="25.1640625" style="121" customWidth="1"/>
    <col min="25" max="28" width="8.83203125" style="121" bestFit="1"/>
    <col min="29" max="16384" width="8.83203125" style="121"/>
  </cols>
  <sheetData>
    <row r="1" spans="2:24" ht="14.5" customHeight="1">
      <c r="B1" s="601" t="s">
        <v>371</v>
      </c>
      <c r="C1" s="601"/>
      <c r="D1" s="601"/>
      <c r="E1" s="601"/>
      <c r="F1" s="601"/>
      <c r="G1" s="601"/>
      <c r="H1" s="601"/>
      <c r="I1" s="601"/>
      <c r="J1" s="601"/>
      <c r="K1" s="601"/>
      <c r="L1" s="601"/>
      <c r="M1" s="601"/>
      <c r="N1" s="601"/>
      <c r="O1" s="601"/>
      <c r="P1" s="601"/>
      <c r="Q1" s="601"/>
      <c r="R1" s="601"/>
      <c r="S1" s="601"/>
      <c r="T1" s="601"/>
      <c r="U1" s="601"/>
      <c r="V1" s="601"/>
      <c r="W1" s="601"/>
      <c r="X1" s="601"/>
    </row>
    <row r="2" spans="2:24" ht="60.75" customHeight="1">
      <c r="D2" s="153"/>
      <c r="E2" s="153"/>
      <c r="F2" s="153"/>
    </row>
    <row r="3" spans="2:24" ht="47.25" customHeight="1">
      <c r="B3" s="123" t="s">
        <v>50</v>
      </c>
      <c r="C3" s="123"/>
    </row>
    <row r="4" spans="2:24" ht="18" customHeight="1">
      <c r="B4" s="171" t="s">
        <v>214</v>
      </c>
      <c r="C4" s="172"/>
      <c r="D4" s="602" t="str">
        <f>'Dashboard Penilaian Maturitas'!F5</f>
        <v>[DUMMY]</v>
      </c>
      <c r="E4" s="604"/>
      <c r="F4" s="173"/>
      <c r="G4" s="173"/>
      <c r="H4" s="173"/>
      <c r="I4" s="173"/>
      <c r="J4" s="173"/>
      <c r="K4" s="173"/>
    </row>
    <row r="5" spans="2:24" ht="18" customHeight="1">
      <c r="B5" s="171" t="s">
        <v>213</v>
      </c>
      <c r="C5" s="172"/>
      <c r="D5" s="602" t="str">
        <f>'Dashboard Penilaian Maturitas'!F7</f>
        <v>Kesehatan</v>
      </c>
      <c r="E5" s="604"/>
      <c r="F5" s="173"/>
      <c r="G5" s="173"/>
      <c r="H5" s="174" t="s">
        <v>215</v>
      </c>
      <c r="I5" s="175"/>
      <c r="J5" s="602" t="str">
        <f>'Dashboard Penilaian Maturitas'!P7</f>
        <v>Rumah Sakit</v>
      </c>
      <c r="K5" s="604"/>
    </row>
    <row r="6" spans="2:24" ht="18" customHeight="1">
      <c r="B6" s="171" t="s">
        <v>18</v>
      </c>
      <c r="C6" s="175"/>
      <c r="D6" s="129"/>
      <c r="E6" s="130"/>
      <c r="F6" s="176"/>
      <c r="G6" s="176"/>
      <c r="H6" s="174" t="s">
        <v>22</v>
      </c>
      <c r="I6" s="175"/>
      <c r="J6" s="704"/>
      <c r="K6" s="705"/>
    </row>
    <row r="7" spans="2:24" ht="18" customHeight="1">
      <c r="B7" s="171" t="s">
        <v>34</v>
      </c>
      <c r="C7" s="177"/>
      <c r="D7" s="129"/>
      <c r="E7" s="130"/>
      <c r="F7" s="176"/>
      <c r="G7" s="176"/>
      <c r="H7" s="171" t="s">
        <v>20</v>
      </c>
      <c r="I7" s="175"/>
      <c r="J7" s="704"/>
      <c r="K7" s="705"/>
    </row>
    <row r="8" spans="2:24" ht="18" customHeight="1">
      <c r="B8" s="171" t="s">
        <v>20</v>
      </c>
      <c r="C8" s="177"/>
      <c r="D8" s="129"/>
      <c r="E8" s="130"/>
      <c r="F8" s="176"/>
      <c r="G8" s="176"/>
      <c r="H8" s="178" t="s">
        <v>23</v>
      </c>
      <c r="I8" s="179"/>
      <c r="J8" s="700"/>
      <c r="K8" s="701"/>
    </row>
    <row r="9" spans="2:24" ht="18" customHeight="1">
      <c r="B9" s="180" t="s">
        <v>21</v>
      </c>
      <c r="C9" s="181"/>
      <c r="D9" s="136"/>
      <c r="E9" s="137"/>
      <c r="F9" s="176"/>
      <c r="G9" s="176"/>
      <c r="H9" s="182"/>
      <c r="I9" s="183"/>
      <c r="J9" s="702"/>
      <c r="K9" s="703"/>
    </row>
    <row r="10" spans="2:24" ht="18" customHeight="1">
      <c r="B10" s="123"/>
      <c r="C10" s="123"/>
    </row>
    <row r="11" spans="2:24" ht="18" customHeight="1">
      <c r="B11" s="124" t="s">
        <v>58</v>
      </c>
      <c r="C11" s="131"/>
      <c r="D11" s="129" t="s">
        <v>320</v>
      </c>
      <c r="E11" s="130"/>
      <c r="F11" s="126"/>
    </row>
    <row r="12" spans="2:24" ht="18" customHeight="1">
      <c r="B12" s="134" t="s">
        <v>56</v>
      </c>
      <c r="C12" s="135"/>
      <c r="D12" s="136" t="s">
        <v>321</v>
      </c>
      <c r="E12" s="137"/>
      <c r="F12" s="126"/>
    </row>
    <row r="13" spans="2:24" ht="18" customHeight="1">
      <c r="B13" s="144"/>
      <c r="C13" s="144"/>
      <c r="D13" s="126"/>
      <c r="E13" s="126"/>
      <c r="F13" s="126"/>
    </row>
    <row r="14" spans="2:24" ht="84" customHeight="1">
      <c r="B14" s="145" t="s">
        <v>56</v>
      </c>
      <c r="C14" s="145" t="s">
        <v>35</v>
      </c>
      <c r="D14" s="145" t="s">
        <v>36</v>
      </c>
      <c r="E14" s="145" t="s">
        <v>37</v>
      </c>
      <c r="F14" s="684" t="s">
        <v>38</v>
      </c>
      <c r="G14" s="685"/>
      <c r="H14" s="145" t="s">
        <v>39</v>
      </c>
      <c r="I14" s="321"/>
      <c r="J14" s="321"/>
    </row>
    <row r="15" spans="2:24" ht="30">
      <c r="B15" s="146" t="s">
        <v>60</v>
      </c>
      <c r="C15" s="342" t="e">
        <f>IF(AND($R23&gt;=1,$R23&lt;2),"P"," ")</f>
        <v>#DIV/0!</v>
      </c>
      <c r="D15" s="342" t="e">
        <f>IF(AND($R23&gt;=2,$R23&lt;3),"P","")</f>
        <v>#DIV/0!</v>
      </c>
      <c r="E15" s="342" t="e">
        <f>IF(AND($R23&gt;=3,$R23&lt;4),"P","")</f>
        <v>#DIV/0!</v>
      </c>
      <c r="F15" s="686" t="e">
        <f>IF(AND($R23&gt;=4,$R23&lt;5),"P","")</f>
        <v>#DIV/0!</v>
      </c>
      <c r="G15" s="686"/>
      <c r="H15" s="342" t="e">
        <f>IF($R23=5,"P","")</f>
        <v>#DIV/0!</v>
      </c>
      <c r="I15" s="196"/>
      <c r="J15" s="188"/>
      <c r="R15" s="152" t="e">
        <f>O24</f>
        <v>#DIV/0!</v>
      </c>
    </row>
    <row r="19" spans="2:20">
      <c r="B19" s="680" t="s">
        <v>59</v>
      </c>
      <c r="C19" s="680"/>
      <c r="D19" s="681" t="s">
        <v>141</v>
      </c>
      <c r="E19" s="681"/>
      <c r="F19" s="681"/>
      <c r="G19" s="681"/>
      <c r="H19" s="681"/>
      <c r="I19" s="681"/>
      <c r="J19" s="681"/>
      <c r="K19" s="681"/>
      <c r="L19" s="681"/>
      <c r="M19" s="681"/>
      <c r="N19" s="681"/>
      <c r="O19" s="681"/>
      <c r="P19" s="681"/>
      <c r="Q19" s="681"/>
      <c r="R19" s="681"/>
      <c r="S19" s="681"/>
      <c r="T19" s="681"/>
    </row>
    <row r="20" spans="2:20" ht="28" customHeight="1">
      <c r="B20" s="662" t="s">
        <v>28</v>
      </c>
      <c r="C20" s="662"/>
      <c r="D20" s="662" t="s">
        <v>124</v>
      </c>
      <c r="E20" s="662"/>
      <c r="F20" s="662"/>
      <c r="G20" s="662"/>
      <c r="H20" s="662" t="s">
        <v>125</v>
      </c>
      <c r="I20" s="662"/>
      <c r="J20" s="682" t="s">
        <v>202</v>
      </c>
      <c r="K20" s="662" t="s">
        <v>123</v>
      </c>
      <c r="L20" s="663" t="s">
        <v>347</v>
      </c>
      <c r="M20" s="663"/>
      <c r="N20" s="663" t="s">
        <v>348</v>
      </c>
      <c r="O20" s="663"/>
      <c r="P20" s="682" t="s">
        <v>139</v>
      </c>
      <c r="Q20" s="682" t="s">
        <v>140</v>
      </c>
      <c r="R20" s="682" t="s">
        <v>128</v>
      </c>
      <c r="S20" s="682" t="s">
        <v>52</v>
      </c>
      <c r="T20" s="682" t="s">
        <v>53</v>
      </c>
    </row>
    <row r="21" spans="2:20" s="360" customFormat="1" ht="23.25" customHeight="1">
      <c r="B21" s="662"/>
      <c r="C21" s="662"/>
      <c r="D21" s="662"/>
      <c r="E21" s="662"/>
      <c r="F21" s="662"/>
      <c r="G21" s="662"/>
      <c r="H21" s="662"/>
      <c r="I21" s="662"/>
      <c r="J21" s="687"/>
      <c r="K21" s="662"/>
      <c r="L21" s="148" t="s">
        <v>126</v>
      </c>
      <c r="M21" s="349" t="s">
        <v>127</v>
      </c>
      <c r="N21" s="148" t="s">
        <v>126</v>
      </c>
      <c r="O21" s="349" t="s">
        <v>127</v>
      </c>
      <c r="P21" s="682"/>
      <c r="Q21" s="682"/>
      <c r="R21" s="682"/>
      <c r="S21" s="682"/>
      <c r="T21" s="682"/>
    </row>
    <row r="22" spans="2:20" ht="36" customHeight="1">
      <c r="B22" s="683" t="s">
        <v>46</v>
      </c>
      <c r="C22" s="683"/>
      <c r="D22" s="683" t="s">
        <v>135</v>
      </c>
      <c r="E22" s="683"/>
      <c r="F22" s="683"/>
      <c r="G22" s="683"/>
      <c r="H22" s="683" t="s">
        <v>136</v>
      </c>
      <c r="I22" s="683"/>
      <c r="J22" s="340" t="s">
        <v>203</v>
      </c>
      <c r="K22" s="340" t="s">
        <v>138</v>
      </c>
      <c r="L22" s="679" t="s">
        <v>368</v>
      </c>
      <c r="M22" s="679"/>
      <c r="N22" s="679" t="s">
        <v>137</v>
      </c>
      <c r="O22" s="679"/>
      <c r="P22" s="340" t="s">
        <v>142</v>
      </c>
      <c r="Q22" s="340" t="s">
        <v>180</v>
      </c>
      <c r="R22" s="340" t="s">
        <v>143</v>
      </c>
      <c r="S22" s="340" t="s">
        <v>144</v>
      </c>
      <c r="T22" s="340" t="s">
        <v>145</v>
      </c>
    </row>
    <row r="23" spans="2:20" ht="35.5" customHeight="1">
      <c r="B23" s="674" t="s">
        <v>57</v>
      </c>
      <c r="C23" s="675"/>
      <c r="D23" s="691" t="s">
        <v>940</v>
      </c>
      <c r="E23" s="692"/>
      <c r="F23" s="692"/>
      <c r="G23" s="693"/>
      <c r="H23" s="691" t="s">
        <v>129</v>
      </c>
      <c r="I23" s="693"/>
      <c r="J23" s="688" t="s">
        <v>678</v>
      </c>
      <c r="K23" s="337" t="s">
        <v>363</v>
      </c>
      <c r="L23" s="664" t="s">
        <v>363</v>
      </c>
      <c r="M23" s="664"/>
      <c r="N23" s="664" t="s">
        <v>363</v>
      </c>
      <c r="O23" s="664"/>
      <c r="P23" s="337" t="s">
        <v>363</v>
      </c>
      <c r="Q23" s="666" t="e">
        <f>IF(AND(AND(N24="",O24=""),(AND(N27="",O27=""))),"",IF(AND(P24=5,O24,5,P27=5,O27=5),5,IF(OR(P24-O24&gt;1,P27-O27&gt;1),4,IF(OR(P24-O24=1,P27-O27=1),3,IF(OR(P24-O24&gt;=0,P27-O27&gt;=0),2,IF(OR(P24-O24&lt;0,P27-O27&lt;0),1,""))))))</f>
        <v>#DIV/0!</v>
      </c>
      <c r="R23" s="669" t="e">
        <f>AVERAGE(AVERAGE(P24,P27),Q23)</f>
        <v>#DIV/0!</v>
      </c>
      <c r="S23" s="670"/>
      <c r="T23" s="670"/>
    </row>
    <row r="24" spans="2:20" ht="14.5" customHeight="1">
      <c r="B24" s="676"/>
      <c r="C24" s="677"/>
      <c r="D24" s="694"/>
      <c r="E24" s="695"/>
      <c r="F24" s="695"/>
      <c r="G24" s="696"/>
      <c r="H24" s="694"/>
      <c r="I24" s="696"/>
      <c r="J24" s="689"/>
      <c r="K24" s="665" t="e">
        <f>'Data Sheet Keuangan'!D39/('Data Sheet Keuangan'!D35+'Data Sheet Keuangan'!D36)</f>
        <v>#DIV/0!</v>
      </c>
      <c r="L24" s="665" t="e">
        <f>'Data Sheet Keuangan'!E39/('Data Sheet Keuangan'!E35+'Data Sheet Keuangan'!E36)</f>
        <v>#DIV/0!</v>
      </c>
      <c r="M24" s="671" t="e">
        <f>IF(L24="","",IF(L24&gt;=E28,5,IF(AND(L24&lt;E28,L24&gt;E28-(E28*0.2)),4,IF(AND(L24&lt;E28,L24&gt;E28-(E28*0.4)),3,IF(AND(L24&lt;E28,L24&gt;E28-(E28*0.6)),2,1)))))</f>
        <v>#DIV/0!</v>
      </c>
      <c r="N24" s="665" t="e">
        <f>'Data Sheet Keuangan'!F39/('Data Sheet Keuangan'!F35+'Data Sheet Keuangan'!F36)</f>
        <v>#DIV/0!</v>
      </c>
      <c r="O24" s="661" t="e">
        <f>IF(N24="","",IF(N24&gt;=E28,5,IF(AND(N24&lt;E28,N24&gt;E28-(E28*0.2)),4,IF(AND(N24&lt;E28,N24&gt;E28-(E28*0.4)),3,IF(AND(N24&lt;E28,N24&gt;E28-(E28*0.6)),2,1)))))</f>
        <v>#DIV/0!</v>
      </c>
      <c r="P24" s="671">
        <f>IFERROR(IF(K24="","",IF(K24&gt;=E28,5,IF(AND(K24&lt;E28,K24&gt;E28-(E28*0.2)),4,IF(AND(K24&lt;E28,K24&gt;E28-(E28*0.4)),3,IF(AND(K24&lt;E28,K24&gt;E28-(E28*0.6)),2,1))))),1)</f>
        <v>1</v>
      </c>
      <c r="Q24" s="667"/>
      <c r="R24" s="669"/>
      <c r="S24" s="670"/>
      <c r="T24" s="670"/>
    </row>
    <row r="25" spans="2:20" ht="35.5" customHeight="1">
      <c r="B25" s="672" t="s">
        <v>159</v>
      </c>
      <c r="C25" s="672"/>
      <c r="D25" s="673" t="s">
        <v>941</v>
      </c>
      <c r="E25" s="673"/>
      <c r="F25" s="673"/>
      <c r="G25" s="673"/>
      <c r="H25" s="673" t="s">
        <v>130</v>
      </c>
      <c r="I25" s="673"/>
      <c r="J25" s="689"/>
      <c r="K25" s="665"/>
      <c r="L25" s="665"/>
      <c r="M25" s="671"/>
      <c r="N25" s="665"/>
      <c r="O25" s="661"/>
      <c r="P25" s="671">
        <f>IF(AND(K25&gt;=N25,K25&lt;=O25),5,IF(OR(AND(K25&gt;N25-(N25*0.2),K25&lt;N25),(AND(K25&lt;O25+(O25*0.2),K25&gt;O25))),4,IF(OR(AND(K25&lt;N25-(N25*0.2),K25&gt;N25-(N25*0.4)),(AND(K25&gt;O25+(O25*0.2),K25&lt;O25+(O25*0.4)))),3,IF(OR(AND(K25&lt;N25-(N25*0.4),K25&gt;N25-(N25*0.6)),(AND(K25&gt;O25+(O25*0.4),K25&lt;O25+(O25*0.6)))),2,1))))</f>
        <v>5</v>
      </c>
      <c r="Q25" s="667"/>
      <c r="R25" s="669"/>
      <c r="S25" s="670"/>
      <c r="T25" s="670"/>
    </row>
    <row r="26" spans="2:20" ht="40.5" customHeight="1">
      <c r="B26" s="672" t="s">
        <v>62</v>
      </c>
      <c r="C26" s="672"/>
      <c r="D26" s="673" t="s">
        <v>942</v>
      </c>
      <c r="E26" s="673"/>
      <c r="F26" s="673"/>
      <c r="G26" s="673"/>
      <c r="H26" s="673" t="s">
        <v>131</v>
      </c>
      <c r="I26" s="673"/>
      <c r="J26" s="689"/>
      <c r="K26" s="335" t="s">
        <v>134</v>
      </c>
      <c r="L26" s="678" t="s">
        <v>134</v>
      </c>
      <c r="M26" s="678"/>
      <c r="N26" s="678" t="s">
        <v>134</v>
      </c>
      <c r="O26" s="678"/>
      <c r="P26" s="335" t="s">
        <v>134</v>
      </c>
      <c r="Q26" s="667"/>
      <c r="R26" s="669"/>
      <c r="S26" s="670"/>
      <c r="T26" s="670"/>
    </row>
    <row r="27" spans="2:20" ht="46" customHeight="1">
      <c r="B27" s="672" t="s">
        <v>63</v>
      </c>
      <c r="C27" s="672"/>
      <c r="D27" s="673" t="s">
        <v>943</v>
      </c>
      <c r="E27" s="673"/>
      <c r="F27" s="673"/>
      <c r="G27" s="673"/>
      <c r="H27" s="673" t="s">
        <v>132</v>
      </c>
      <c r="I27" s="673"/>
      <c r="J27" s="689"/>
      <c r="K27" s="661" t="e">
        <f>('Data Sheet Keuangan'!D19-'Data Sheet Keuangan'!K39)/'Data Sheet Keuangan'!D26</f>
        <v>#DIV/0!</v>
      </c>
      <c r="L27" s="660" t="e">
        <f>('Data Sheet Keuangan'!E19-'Data Sheet Keuangan'!L39)/'Data Sheet Keuangan'!E26</f>
        <v>#DIV/0!</v>
      </c>
      <c r="M27" s="661" t="e">
        <f>IF(L27="","",IF((AND(L27&gt;=E29,L27&lt;=G29)),5,IF(OR(AND(L27&gt;E29-(E29*0.2),L27&lt;E29),(AND(L27&lt;G29+(G29*0.2),L27&gt;G29))),4,IF(OR(AND(L27&lt;E29-(E29*0.2),L27&gt;E29-(E29*0.4)),(AND(L27&gt;G29+(G29*0.2),L27&lt;G29+(G29*0.4)))),3,IF(OR(AND(L27&lt;E29-(E29*0.4),L27&gt;E29-(E29*0.6)),(AND(L27&gt;G29+(G29*0.4),L27&lt;G29+(G29*0.6)))),2,1)))))</f>
        <v>#DIV/0!</v>
      </c>
      <c r="N27" s="661" t="e">
        <f>('Data Sheet Keuangan'!F19-'Data Sheet Keuangan'!M39)/'Data Sheet Keuangan'!F26</f>
        <v>#DIV/0!</v>
      </c>
      <c r="O27" s="661" t="e">
        <f>IF(N27="","",IF((AND(N27&gt;=E29,N27&lt;=G29)),5,IF(OR(AND(N27&gt;E29-(E29*0.2),N27&lt;E29),(AND(N27&lt;G29+(G29*0.2),N27&gt;G29))),4,IF(OR(AND(N27&lt;E29-(E29*0.2),N27&gt;E29-(E29*0.4)),(AND(N27&gt;G29+(G29*0.2),N27&lt;G29+(G29*0.4)))),3,IF(OR(AND(N27&lt;E29-(E29*0.4),N27&gt;E29-(E29*0.6)),(AND(N27&gt;G29+(G29*0.4),N27&lt;G29+(G29*0.6)))),2,1)))))</f>
        <v>#DIV/0!</v>
      </c>
      <c r="P27" s="661">
        <f>IFERROR(IF(K27=0,"",IF((AND(K27&gt;=E29,K27&lt;=G29)),5,IF(OR(AND(K27&gt;E29-(E29*0.2),K27&lt;E29),(AND(K27&lt;G29+(G29*0.2),K27&gt;G29))),4,IF(OR(AND(K27&lt;E29-(E29*0.2),K27&gt;E29-(E29*0.4)),(AND(K27&gt;G29+(G29*0.2),K27&lt;G29+(G29*0.4)))),3,IF(OR(AND(K27&lt;E29-(E29*0.4),K27&gt;E29-(E29*0.6)),(AND(K27&gt;G29+(G29*0.4),K27&lt;G29+(G29*0.6)))),2,1))))),1)</f>
        <v>1</v>
      </c>
      <c r="Q27" s="667"/>
      <c r="R27" s="669"/>
      <c r="S27" s="670"/>
      <c r="T27" s="670"/>
    </row>
    <row r="28" spans="2:20" ht="24" customHeight="1">
      <c r="B28" s="672" t="s">
        <v>64</v>
      </c>
      <c r="C28" s="672"/>
      <c r="D28" s="339" t="s">
        <v>364</v>
      </c>
      <c r="E28" s="697">
        <v>0.04</v>
      </c>
      <c r="F28" s="698"/>
      <c r="G28" s="699"/>
      <c r="H28" s="673" t="s">
        <v>133</v>
      </c>
      <c r="I28" s="673"/>
      <c r="J28" s="689"/>
      <c r="K28" s="661"/>
      <c r="L28" s="660"/>
      <c r="M28" s="661"/>
      <c r="N28" s="661"/>
      <c r="O28" s="661"/>
      <c r="P28" s="661"/>
      <c r="Q28" s="667"/>
      <c r="R28" s="669"/>
      <c r="S28" s="670"/>
      <c r="T28" s="670"/>
    </row>
    <row r="29" spans="2:20" ht="30" customHeight="1">
      <c r="B29" s="672"/>
      <c r="C29" s="672"/>
      <c r="D29" s="359" t="s">
        <v>944</v>
      </c>
      <c r="E29" s="352">
        <v>1.2</v>
      </c>
      <c r="F29" s="343" t="s">
        <v>146</v>
      </c>
      <c r="G29" s="344">
        <v>1.4</v>
      </c>
      <c r="H29" s="673"/>
      <c r="I29" s="673"/>
      <c r="J29" s="690"/>
      <c r="K29" s="661"/>
      <c r="L29" s="660"/>
      <c r="M29" s="661"/>
      <c r="N29" s="661"/>
      <c r="O29" s="661"/>
      <c r="P29" s="661"/>
      <c r="Q29" s="668"/>
      <c r="R29" s="669"/>
      <c r="S29" s="670"/>
      <c r="T29" s="670"/>
    </row>
  </sheetData>
  <mergeCells count="64">
    <mergeCell ref="J8:K9"/>
    <mergeCell ref="D4:E4"/>
    <mergeCell ref="D5:E5"/>
    <mergeCell ref="J5:K5"/>
    <mergeCell ref="J6:K6"/>
    <mergeCell ref="J7:K7"/>
    <mergeCell ref="F14:G14"/>
    <mergeCell ref="F15:G15"/>
    <mergeCell ref="J20:J21"/>
    <mergeCell ref="J23:J29"/>
    <mergeCell ref="D23:G24"/>
    <mergeCell ref="H23:I24"/>
    <mergeCell ref="E28:G28"/>
    <mergeCell ref="B22:C22"/>
    <mergeCell ref="D22:G22"/>
    <mergeCell ref="H22:I22"/>
    <mergeCell ref="L20:M20"/>
    <mergeCell ref="L22:M22"/>
    <mergeCell ref="B19:C19"/>
    <mergeCell ref="D19:T19"/>
    <mergeCell ref="T20:T21"/>
    <mergeCell ref="P20:P21"/>
    <mergeCell ref="Q20:Q21"/>
    <mergeCell ref="R20:R21"/>
    <mergeCell ref="S20:S21"/>
    <mergeCell ref="B20:C21"/>
    <mergeCell ref="D20:G21"/>
    <mergeCell ref="L23:M23"/>
    <mergeCell ref="L24:L25"/>
    <mergeCell ref="M24:M25"/>
    <mergeCell ref="L26:M26"/>
    <mergeCell ref="N22:O22"/>
    <mergeCell ref="P24:P25"/>
    <mergeCell ref="P27:P29"/>
    <mergeCell ref="B28:C29"/>
    <mergeCell ref="B27:C27"/>
    <mergeCell ref="D27:G27"/>
    <mergeCell ref="H27:I27"/>
    <mergeCell ref="H28:I29"/>
    <mergeCell ref="B23:C24"/>
    <mergeCell ref="B26:C26"/>
    <mergeCell ref="D26:G26"/>
    <mergeCell ref="H26:I26"/>
    <mergeCell ref="N26:O26"/>
    <mergeCell ref="B25:C25"/>
    <mergeCell ref="D25:G25"/>
    <mergeCell ref="H25:I25"/>
    <mergeCell ref="K24:K25"/>
    <mergeCell ref="L27:L29"/>
    <mergeCell ref="M27:M29"/>
    <mergeCell ref="B1:X1"/>
    <mergeCell ref="H20:I21"/>
    <mergeCell ref="K20:K21"/>
    <mergeCell ref="N20:O20"/>
    <mergeCell ref="K27:K29"/>
    <mergeCell ref="N23:O23"/>
    <mergeCell ref="N24:N25"/>
    <mergeCell ref="O24:O25"/>
    <mergeCell ref="N27:N29"/>
    <mergeCell ref="O27:O29"/>
    <mergeCell ref="Q23:Q29"/>
    <mergeCell ref="R23:R29"/>
    <mergeCell ref="S23:S29"/>
    <mergeCell ref="T23:T29"/>
  </mergeCells>
  <printOptions gridLines="1"/>
  <pageMargins left="0.25" right="0.25" top="0.75" bottom="0.75" header="0.3" footer="0.3"/>
  <pageSetup paperSize="9" fitToHeight="0" orientation="landscape"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57CF0-A1C7-466B-8D14-C0944719ED94}">
  <sheetPr codeName="Sheet6">
    <tabColor theme="4" tint="0.39997558519241921"/>
  </sheetPr>
  <dimension ref="B1:X28"/>
  <sheetViews>
    <sheetView view="pageBreakPreview" topLeftCell="D18" zoomScale="75" zoomScaleNormal="80" zoomScaleSheetLayoutView="75" zoomScalePageLayoutView="30" workbookViewId="0">
      <selection activeCell="N24" sqref="N24:N28"/>
    </sheetView>
  </sheetViews>
  <sheetFormatPr baseColWidth="10" defaultColWidth="8.83203125" defaultRowHeight="14"/>
  <cols>
    <col min="1" max="1" width="2.5" style="121" customWidth="1"/>
    <col min="2" max="2" width="9.83203125" style="121" customWidth="1"/>
    <col min="3" max="3" width="12" style="121" customWidth="1"/>
    <col min="4" max="4" width="12.33203125" style="121" customWidth="1"/>
    <col min="5" max="5" width="12" style="121" customWidth="1"/>
    <col min="6" max="6" width="1.5" style="121" bestFit="1" customWidth="1"/>
    <col min="7" max="7" width="11.1640625" style="121" customWidth="1"/>
    <col min="8" max="8" width="13" style="121" customWidth="1"/>
    <col min="9" max="9" width="10.1640625" style="121" customWidth="1"/>
    <col min="10" max="11" width="18.5" style="121" customWidth="1"/>
    <col min="12" max="12" width="17.5" style="121" customWidth="1"/>
    <col min="13" max="13" width="16.5" style="121" customWidth="1"/>
    <col min="14" max="14" width="17.6640625" style="121" customWidth="1"/>
    <col min="15" max="15" width="14.1640625" style="121" customWidth="1"/>
    <col min="16" max="16" width="17.83203125" style="121" customWidth="1"/>
    <col min="17" max="17" width="17" style="121" customWidth="1"/>
    <col min="18" max="18" width="16.83203125" style="121" bestFit="1" customWidth="1"/>
    <col min="19" max="19" width="27.6640625" style="121" customWidth="1"/>
    <col min="20" max="20" width="28.6640625" style="121" customWidth="1"/>
    <col min="21" max="21" width="3.6640625" style="121" customWidth="1"/>
    <col min="22" max="23" width="15.5" style="121" customWidth="1"/>
    <col min="24" max="24" width="25.1640625" style="121" customWidth="1"/>
    <col min="25" max="16384" width="8.83203125" style="121"/>
  </cols>
  <sheetData>
    <row r="1" spans="2:24" ht="14.5" customHeight="1">
      <c r="B1" s="601" t="s">
        <v>371</v>
      </c>
      <c r="C1" s="601"/>
      <c r="D1" s="601"/>
      <c r="E1" s="601"/>
      <c r="F1" s="601"/>
      <c r="G1" s="601"/>
      <c r="H1" s="601"/>
      <c r="I1" s="601"/>
      <c r="J1" s="601"/>
      <c r="K1" s="601"/>
      <c r="L1" s="601"/>
      <c r="M1" s="601"/>
      <c r="N1" s="601"/>
      <c r="O1" s="601"/>
      <c r="P1" s="601"/>
      <c r="Q1" s="601"/>
      <c r="R1" s="601"/>
      <c r="S1" s="601"/>
      <c r="T1" s="601"/>
      <c r="U1" s="601"/>
      <c r="V1" s="601"/>
      <c r="W1" s="601"/>
      <c r="X1" s="601"/>
    </row>
    <row r="2" spans="2:24" ht="60.75" customHeight="1">
      <c r="D2" s="153"/>
      <c r="E2" s="153"/>
      <c r="F2" s="153"/>
    </row>
    <row r="3" spans="2:24" ht="47.25" customHeight="1">
      <c r="B3" s="123" t="s">
        <v>50</v>
      </c>
      <c r="C3" s="123"/>
    </row>
    <row r="4" spans="2:24" ht="18" customHeight="1">
      <c r="B4" s="171" t="s">
        <v>214</v>
      </c>
      <c r="C4" s="172"/>
      <c r="D4" s="602" t="str">
        <f>'Dashboard Penilaian Maturitas'!F5</f>
        <v>[DUMMY]</v>
      </c>
      <c r="E4" s="604"/>
      <c r="F4" s="173"/>
      <c r="G4" s="173"/>
      <c r="H4" s="173"/>
      <c r="I4" s="173"/>
      <c r="J4" s="173"/>
      <c r="K4" s="173"/>
    </row>
    <row r="5" spans="2:24" ht="18" customHeight="1">
      <c r="B5" s="171" t="s">
        <v>213</v>
      </c>
      <c r="C5" s="172"/>
      <c r="D5" s="602" t="str">
        <f>'Dashboard Penilaian Maturitas'!F7</f>
        <v>Kesehatan</v>
      </c>
      <c r="E5" s="604"/>
      <c r="F5" s="173"/>
      <c r="G5" s="173"/>
      <c r="H5" s="174" t="s">
        <v>215</v>
      </c>
      <c r="I5" s="175"/>
      <c r="J5" s="602" t="str">
        <f>'Dashboard Penilaian Maturitas'!P7</f>
        <v>Rumah Sakit</v>
      </c>
      <c r="K5" s="604"/>
    </row>
    <row r="6" spans="2:24" ht="18" customHeight="1">
      <c r="B6" s="171" t="s">
        <v>18</v>
      </c>
      <c r="C6" s="175"/>
      <c r="D6" s="129"/>
      <c r="E6" s="130"/>
      <c r="F6" s="176"/>
      <c r="G6" s="176"/>
      <c r="H6" s="174" t="s">
        <v>22</v>
      </c>
      <c r="I6" s="175"/>
      <c r="J6" s="605"/>
      <c r="K6" s="607"/>
    </row>
    <row r="7" spans="2:24" ht="18" customHeight="1">
      <c r="B7" s="171" t="s">
        <v>34</v>
      </c>
      <c r="C7" s="177"/>
      <c r="D7" s="129"/>
      <c r="E7" s="130"/>
      <c r="F7" s="176"/>
      <c r="G7" s="176"/>
      <c r="H7" s="171" t="s">
        <v>20</v>
      </c>
      <c r="I7" s="175"/>
      <c r="J7" s="605"/>
      <c r="K7" s="607"/>
    </row>
    <row r="8" spans="2:24" ht="18" customHeight="1">
      <c r="B8" s="171" t="s">
        <v>20</v>
      </c>
      <c r="C8" s="177"/>
      <c r="D8" s="129"/>
      <c r="E8" s="130"/>
      <c r="F8" s="176"/>
      <c r="G8" s="176"/>
      <c r="H8" s="178" t="s">
        <v>23</v>
      </c>
      <c r="I8" s="179"/>
      <c r="J8" s="608"/>
      <c r="K8" s="610"/>
    </row>
    <row r="9" spans="2:24" ht="18" customHeight="1">
      <c r="B9" s="180" t="s">
        <v>21</v>
      </c>
      <c r="C9" s="181"/>
      <c r="D9" s="136"/>
      <c r="E9" s="137"/>
      <c r="F9" s="176"/>
      <c r="G9" s="176"/>
      <c r="H9" s="182"/>
      <c r="I9" s="183"/>
      <c r="J9" s="611"/>
      <c r="K9" s="613"/>
    </row>
    <row r="10" spans="2:24" ht="18" customHeight="1">
      <c r="B10" s="123"/>
      <c r="C10" s="123"/>
    </row>
    <row r="11" spans="2:24" ht="18" customHeight="1">
      <c r="B11" s="124" t="s">
        <v>58</v>
      </c>
      <c r="C11" s="194"/>
      <c r="D11" s="184" t="s">
        <v>320</v>
      </c>
      <c r="E11" s="130"/>
      <c r="F11" s="126"/>
    </row>
    <row r="12" spans="2:24" ht="18" customHeight="1">
      <c r="B12" s="134" t="s">
        <v>56</v>
      </c>
      <c r="C12" s="135"/>
      <c r="D12" s="136" t="s">
        <v>357</v>
      </c>
      <c r="E12" s="137"/>
      <c r="F12" s="126"/>
    </row>
    <row r="13" spans="2:24" ht="18" customHeight="1">
      <c r="B13" s="144"/>
      <c r="C13" s="144"/>
      <c r="D13" s="126"/>
      <c r="E13" s="126"/>
      <c r="F13" s="126"/>
    </row>
    <row r="14" spans="2:24" ht="84" customHeight="1">
      <c r="B14" s="145" t="s">
        <v>56</v>
      </c>
      <c r="C14" s="145" t="s">
        <v>35</v>
      </c>
      <c r="D14" s="145" t="s">
        <v>36</v>
      </c>
      <c r="E14" s="145" t="s">
        <v>37</v>
      </c>
      <c r="F14" s="684" t="s">
        <v>38</v>
      </c>
      <c r="G14" s="685"/>
      <c r="H14" s="145" t="s">
        <v>39</v>
      </c>
      <c r="J14" s="187"/>
    </row>
    <row r="15" spans="2:24" ht="30">
      <c r="B15" s="146" t="s">
        <v>60</v>
      </c>
      <c r="C15" s="342" t="e">
        <f>IF(AND($R23&gt;=1,$R23&lt;2),"P","")</f>
        <v>#DIV/0!</v>
      </c>
      <c r="D15" s="342" t="e">
        <f>IF(AND($R23&gt;=2,$R23&lt;3),"P","")</f>
        <v>#DIV/0!</v>
      </c>
      <c r="E15" s="342" t="e">
        <f>IF(AND($R23&gt;=3,$R23&lt;4),"P","")</f>
        <v>#DIV/0!</v>
      </c>
      <c r="F15" s="686" t="e">
        <f>IF(AND($R23&gt;=4,$R23&lt;5),"P","")</f>
        <v>#DIV/0!</v>
      </c>
      <c r="G15" s="686"/>
      <c r="H15" s="342" t="e">
        <f>IF($R23=5,"P","")</f>
        <v>#DIV/0!</v>
      </c>
      <c r="I15" s="153"/>
      <c r="J15" s="188"/>
    </row>
    <row r="19" spans="2:20">
      <c r="B19" s="680" t="s">
        <v>59</v>
      </c>
      <c r="C19" s="732"/>
      <c r="D19" s="681" t="s">
        <v>147</v>
      </c>
      <c r="E19" s="681"/>
      <c r="F19" s="681"/>
      <c r="G19" s="681"/>
      <c r="H19" s="681"/>
      <c r="I19" s="681"/>
      <c r="J19" s="681"/>
      <c r="K19" s="681"/>
      <c r="L19" s="681"/>
      <c r="M19" s="681"/>
      <c r="N19" s="681"/>
      <c r="O19" s="681"/>
      <c r="P19" s="681"/>
      <c r="Q19" s="681"/>
      <c r="R19" s="681"/>
      <c r="S19" s="681"/>
      <c r="T19" s="681"/>
    </row>
    <row r="20" spans="2:20" ht="28" customHeight="1">
      <c r="B20" s="662" t="s">
        <v>28</v>
      </c>
      <c r="C20" s="726"/>
      <c r="D20" s="662" t="s">
        <v>124</v>
      </c>
      <c r="E20" s="729"/>
      <c r="F20" s="729"/>
      <c r="G20" s="726"/>
      <c r="H20" s="662" t="s">
        <v>125</v>
      </c>
      <c r="I20" s="726"/>
      <c r="J20" s="682" t="s">
        <v>202</v>
      </c>
      <c r="K20" s="662" t="s">
        <v>123</v>
      </c>
      <c r="L20" s="663" t="s">
        <v>347</v>
      </c>
      <c r="M20" s="731"/>
      <c r="N20" s="663" t="s">
        <v>349</v>
      </c>
      <c r="O20" s="731"/>
      <c r="P20" s="682" t="s">
        <v>139</v>
      </c>
      <c r="Q20" s="682" t="s">
        <v>140</v>
      </c>
      <c r="R20" s="682" t="s">
        <v>128</v>
      </c>
      <c r="S20" s="682" t="s">
        <v>52</v>
      </c>
      <c r="T20" s="682" t="s">
        <v>53</v>
      </c>
    </row>
    <row r="21" spans="2:20" s="360" customFormat="1" ht="23.25" customHeight="1">
      <c r="B21" s="727"/>
      <c r="C21" s="728"/>
      <c r="D21" s="727"/>
      <c r="E21" s="730"/>
      <c r="F21" s="730"/>
      <c r="G21" s="728"/>
      <c r="H21" s="727"/>
      <c r="I21" s="728"/>
      <c r="J21" s="687"/>
      <c r="K21" s="727"/>
      <c r="L21" s="148" t="s">
        <v>126</v>
      </c>
      <c r="M21" s="349" t="s">
        <v>127</v>
      </c>
      <c r="N21" s="148" t="s">
        <v>126</v>
      </c>
      <c r="O21" s="349" t="s">
        <v>127</v>
      </c>
      <c r="P21" s="687"/>
      <c r="Q21" s="687"/>
      <c r="R21" s="687"/>
      <c r="S21" s="687"/>
      <c r="T21" s="687"/>
    </row>
    <row r="22" spans="2:20" ht="36.5" customHeight="1">
      <c r="B22" s="683" t="s">
        <v>46</v>
      </c>
      <c r="C22" s="725"/>
      <c r="D22" s="683" t="s">
        <v>135</v>
      </c>
      <c r="E22" s="733"/>
      <c r="F22" s="733"/>
      <c r="G22" s="725"/>
      <c r="H22" s="683" t="s">
        <v>136</v>
      </c>
      <c r="I22" s="725"/>
      <c r="J22" s="340" t="s">
        <v>203</v>
      </c>
      <c r="K22" s="340" t="s">
        <v>138</v>
      </c>
      <c r="L22" s="679" t="s">
        <v>368</v>
      </c>
      <c r="M22" s="679"/>
      <c r="N22" s="679" t="s">
        <v>137</v>
      </c>
      <c r="O22" s="679"/>
      <c r="P22" s="340" t="s">
        <v>142</v>
      </c>
      <c r="Q22" s="340" t="s">
        <v>180</v>
      </c>
      <c r="R22" s="340" t="s">
        <v>143</v>
      </c>
      <c r="S22" s="340" t="s">
        <v>144</v>
      </c>
      <c r="T22" s="340" t="s">
        <v>145</v>
      </c>
    </row>
    <row r="23" spans="2:20" ht="30.75" customHeight="1">
      <c r="B23" s="674" t="s">
        <v>57</v>
      </c>
      <c r="C23" s="675"/>
      <c r="D23" s="691" t="s">
        <v>945</v>
      </c>
      <c r="E23" s="692"/>
      <c r="F23" s="692"/>
      <c r="G23" s="693"/>
      <c r="H23" s="691" t="s">
        <v>129</v>
      </c>
      <c r="I23" s="693"/>
      <c r="J23" s="688" t="s">
        <v>679</v>
      </c>
      <c r="K23" s="350" t="str">
        <f>D28</f>
        <v>POBO</v>
      </c>
      <c r="L23" s="719" t="str">
        <f>D28</f>
        <v>POBO</v>
      </c>
      <c r="M23" s="720"/>
      <c r="N23" s="719" t="str">
        <f>D28</f>
        <v>POBO</v>
      </c>
      <c r="O23" s="720"/>
      <c r="P23" s="195" t="str">
        <f>D28</f>
        <v>POBO</v>
      </c>
      <c r="Q23" s="707" t="e">
        <f>IF(AND(N24="",O24=""),"",IF(AND(P24=5,O24=5),5,(IF(P24-O24&gt;1,4,IF(P24-O24=1,3,IF(AND(P24-O24&gt;=0,K24&gt;=N24),2,1))))))</f>
        <v>#DIV/0!</v>
      </c>
      <c r="R23" s="707" t="e">
        <f>AVERAGE(P24,Q23)</f>
        <v>#DIV/0!</v>
      </c>
      <c r="S23" s="710"/>
      <c r="T23" s="713"/>
    </row>
    <row r="24" spans="2:20" ht="5.25" customHeight="1">
      <c r="B24" s="676"/>
      <c r="C24" s="677"/>
      <c r="D24" s="694"/>
      <c r="E24" s="695"/>
      <c r="F24" s="695"/>
      <c r="G24" s="696"/>
      <c r="H24" s="694"/>
      <c r="I24" s="696"/>
      <c r="J24" s="689"/>
      <c r="K24" s="716" t="e">
        <f>('Data Sheet Keuangan'!K20-'Data Sheet Keuangan'!K19)/('Data Sheet Keuangan'!K30-'Data Sheet Keuangan'!K28)</f>
        <v>#DIV/0!</v>
      </c>
      <c r="L24" s="716" t="e">
        <f>('Data Sheet Keuangan'!L20-'Data Sheet Keuangan'!L19)/('Data Sheet Keuangan'!L30-'Data Sheet Keuangan'!L28)</f>
        <v>#DIV/0!</v>
      </c>
      <c r="M24" s="724" t="e">
        <f>IF(L24="","",IF(L24&gt;=E28,5,IF(AND(L24&lt;E28,L24&gt;E28-(E28*0.2)),4,IF(AND(L24&lt;E28,L24&gt;E28-(E28*0.4)),3,IF(AND(L24&lt;E28,L24&gt;E28-(E28*0.6)),2,1)))))</f>
        <v>#DIV/0!</v>
      </c>
      <c r="N24" s="716" t="e">
        <f>('Data Sheet Keuangan'!M20-'Data Sheet Keuangan'!M19)/('Data Sheet Keuangan'!M30-'Data Sheet Keuangan'!M28)</f>
        <v>#DIV/0!</v>
      </c>
      <c r="O24" s="724" t="e">
        <f>IF(N24="","",IF(N24&gt;=E28,5,IF(AND(N24&lt;E28,N24&gt;E28-(E28*0.2)),4,IF(AND(N24&lt;E28,N24&gt;E28-(E28*0.4)),3,IF(AND(N24&lt;E28,N24&gt;E28-(E28*0.6)),2,1)))))</f>
        <v>#DIV/0!</v>
      </c>
      <c r="P24" s="721">
        <f>IFERROR(IF(K24=0,0,IF(K24&gt;=E28,5,IF(AND(K24&lt;E28,K24&gt;E28-(E28*0.2)),4,IF(AND(K24&lt;E28,K24&gt;E28-(E28*0.4)),3,IF(AND(K24&lt;E28,K24&gt;E28-(E28*0.6)),2,1))))),1)</f>
        <v>1</v>
      </c>
      <c r="Q24" s="708"/>
      <c r="R24" s="708"/>
      <c r="S24" s="711"/>
      <c r="T24" s="714"/>
    </row>
    <row r="25" spans="2:20" ht="35.5" customHeight="1">
      <c r="B25" s="672" t="s">
        <v>159</v>
      </c>
      <c r="C25" s="672"/>
      <c r="D25" s="673" t="s">
        <v>946</v>
      </c>
      <c r="E25" s="673"/>
      <c r="F25" s="673"/>
      <c r="G25" s="672"/>
      <c r="H25" s="673" t="s">
        <v>130</v>
      </c>
      <c r="I25" s="673"/>
      <c r="J25" s="689"/>
      <c r="K25" s="717"/>
      <c r="L25" s="717"/>
      <c r="M25" s="724"/>
      <c r="N25" s="717"/>
      <c r="O25" s="724"/>
      <c r="P25" s="722">
        <f>IF(K25&gt;=N25,5,IF(AND(K25&lt;N25,K25&gt;N25-(N25*0.2)),4,IF(AND(K25&lt;N25,K25&gt;N25-(N25*0.4)),3,IF(AND(K25&lt;N25,K25&gt;N25-(N25*0.6)),2,1))))</f>
        <v>5</v>
      </c>
      <c r="Q25" s="708"/>
      <c r="R25" s="708"/>
      <c r="S25" s="711"/>
      <c r="T25" s="714"/>
    </row>
    <row r="26" spans="2:20" ht="44" customHeight="1">
      <c r="B26" s="672" t="s">
        <v>62</v>
      </c>
      <c r="C26" s="672"/>
      <c r="D26" s="673" t="s">
        <v>947</v>
      </c>
      <c r="E26" s="673"/>
      <c r="F26" s="673"/>
      <c r="G26" s="672"/>
      <c r="H26" s="673" t="s">
        <v>131</v>
      </c>
      <c r="I26" s="673"/>
      <c r="J26" s="689"/>
      <c r="K26" s="717"/>
      <c r="L26" s="717"/>
      <c r="M26" s="724"/>
      <c r="N26" s="717"/>
      <c r="O26" s="724"/>
      <c r="P26" s="722">
        <f>IF(K26&gt;=N26,5,IF(AND(K26&lt;N26,K26&gt;N26-(N26*0.2)),4,IF(AND(K26&lt;N26,K26&gt;N26-(N26*0.4)),3,IF(AND(K26&lt;N26,K26&gt;N26-(N26*0.6)),2,1))))</f>
        <v>5</v>
      </c>
      <c r="Q26" s="708"/>
      <c r="R26" s="708"/>
      <c r="S26" s="711"/>
      <c r="T26" s="714"/>
    </row>
    <row r="27" spans="2:20" ht="55" customHeight="1">
      <c r="B27" s="672" t="s">
        <v>63</v>
      </c>
      <c r="C27" s="672"/>
      <c r="D27" s="673" t="s">
        <v>948</v>
      </c>
      <c r="E27" s="673"/>
      <c r="F27" s="688"/>
      <c r="G27" s="672"/>
      <c r="H27" s="673" t="s">
        <v>132</v>
      </c>
      <c r="I27" s="673"/>
      <c r="J27" s="689"/>
      <c r="K27" s="717"/>
      <c r="L27" s="717"/>
      <c r="M27" s="724"/>
      <c r="N27" s="717"/>
      <c r="O27" s="724"/>
      <c r="P27" s="722">
        <f>IF(K27&gt;=N27,5,IF(AND(K27&lt;N27,K27&gt;N27-(N27*0.2)),4,IF(AND(K27&lt;N27,K27&gt;N27-(N27*0.4)),3,IF(AND(K27&lt;N27,K27&gt;N27-(N27*0.6)),2,1))))</f>
        <v>5</v>
      </c>
      <c r="Q27" s="708"/>
      <c r="R27" s="708"/>
      <c r="S27" s="711"/>
      <c r="T27" s="714"/>
    </row>
    <row r="28" spans="2:20" ht="47.5" customHeight="1">
      <c r="B28" s="672" t="s">
        <v>64</v>
      </c>
      <c r="C28" s="672"/>
      <c r="D28" s="339" t="s">
        <v>372</v>
      </c>
      <c r="E28" s="697">
        <v>0.9</v>
      </c>
      <c r="F28" s="706"/>
      <c r="G28" s="699"/>
      <c r="H28" s="673" t="s">
        <v>133</v>
      </c>
      <c r="I28" s="673"/>
      <c r="J28" s="690"/>
      <c r="K28" s="718"/>
      <c r="L28" s="718"/>
      <c r="M28" s="724"/>
      <c r="N28" s="718"/>
      <c r="O28" s="724"/>
      <c r="P28" s="723">
        <f>IF(K28&gt;=N28,5,IF(AND(K28&lt;N28,K28&gt;N28-(N28*0.2)),4,IF(AND(K28&lt;N28,K28&gt;N28-(N28*0.4)),3,IF(AND(K28&lt;N28,K28&gt;N28-(N28*0.6)),2,1))))</f>
        <v>5</v>
      </c>
      <c r="Q28" s="709"/>
      <c r="R28" s="709"/>
      <c r="S28" s="712"/>
      <c r="T28" s="715"/>
    </row>
  </sheetData>
  <mergeCells count="56">
    <mergeCell ref="L23:M23"/>
    <mergeCell ref="L24:L28"/>
    <mergeCell ref="M24:M28"/>
    <mergeCell ref="B1:X1"/>
    <mergeCell ref="F14:G14"/>
    <mergeCell ref="F15:G15"/>
    <mergeCell ref="B19:C19"/>
    <mergeCell ref="D19:T19"/>
    <mergeCell ref="D4:E4"/>
    <mergeCell ref="D5:E5"/>
    <mergeCell ref="J5:K5"/>
    <mergeCell ref="J6:K6"/>
    <mergeCell ref="J7:K7"/>
    <mergeCell ref="J8:K9"/>
    <mergeCell ref="B22:C22"/>
    <mergeCell ref="D22:G22"/>
    <mergeCell ref="H22:I22"/>
    <mergeCell ref="N22:O22"/>
    <mergeCell ref="B20:C21"/>
    <mergeCell ref="D20:G21"/>
    <mergeCell ref="H20:I21"/>
    <mergeCell ref="K20:K21"/>
    <mergeCell ref="N20:O20"/>
    <mergeCell ref="L20:M20"/>
    <mergeCell ref="L22:M22"/>
    <mergeCell ref="R23:R28"/>
    <mergeCell ref="J20:J21"/>
    <mergeCell ref="J23:J28"/>
    <mergeCell ref="T20:T21"/>
    <mergeCell ref="S23:S28"/>
    <mergeCell ref="T23:T28"/>
    <mergeCell ref="P20:P21"/>
    <mergeCell ref="Q20:Q21"/>
    <mergeCell ref="R20:R21"/>
    <mergeCell ref="S20:S21"/>
    <mergeCell ref="K24:K28"/>
    <mergeCell ref="N23:O23"/>
    <mergeCell ref="Q23:Q28"/>
    <mergeCell ref="P24:P28"/>
    <mergeCell ref="N24:N28"/>
    <mergeCell ref="O24:O28"/>
    <mergeCell ref="B26:C26"/>
    <mergeCell ref="D26:G26"/>
    <mergeCell ref="B28:C28"/>
    <mergeCell ref="H28:I28"/>
    <mergeCell ref="E28:G28"/>
    <mergeCell ref="H26:I26"/>
    <mergeCell ref="B27:C27"/>
    <mergeCell ref="D27:G27"/>
    <mergeCell ref="H27:I27"/>
    <mergeCell ref="B25:C25"/>
    <mergeCell ref="D25:G25"/>
    <mergeCell ref="H25:I25"/>
    <mergeCell ref="B23:C24"/>
    <mergeCell ref="D23:G24"/>
    <mergeCell ref="H23:I24"/>
  </mergeCells>
  <printOptions gridLines="1"/>
  <pageMargins left="0.25" right="0.25" top="0.75" bottom="0.75" header="0.3" footer="0.3"/>
  <pageSetup paperSize="9" fitToHeight="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BBE8B722BCDB648841CE357D1CB2380" ma:contentTypeVersion="4" ma:contentTypeDescription="Create a new document." ma:contentTypeScope="" ma:versionID="78e69dfcbae07e22f6cb080b0ba81bbc">
  <xsd:schema xmlns:xsd="http://www.w3.org/2001/XMLSchema" xmlns:xs="http://www.w3.org/2001/XMLSchema" xmlns:p="http://schemas.microsoft.com/office/2006/metadata/properties" xmlns:ns2="55b61d5d-2e57-4396-b04d-827e8091c90d" targetNamespace="http://schemas.microsoft.com/office/2006/metadata/properties" ma:root="true" ma:fieldsID="68ee2194ae8da13a01784ddbf975b09e" ns2:_="">
    <xsd:import namespace="55b61d5d-2e57-4396-b04d-827e8091c90d"/>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b61d5d-2e57-4396-b04d-827e8091c90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E833994-299C-441B-B82F-A2B7A1A0456A}">
  <ds:schemaRefs>
    <ds:schemaRef ds:uri="http://schemas.microsoft.com/office/infopath/2007/PartnerControls"/>
    <ds:schemaRef ds:uri="http://schemas.microsoft.com/office/2006/documentManagement/types"/>
    <ds:schemaRef ds:uri="http://purl.org/dc/elements/1.1/"/>
    <ds:schemaRef ds:uri="http://schemas.microsoft.com/office/2006/metadata/properties"/>
    <ds:schemaRef ds:uri="55b61d5d-2e57-4396-b04d-827e8091c90d"/>
    <ds:schemaRef ds:uri="http://purl.org/dc/terms/"/>
    <ds:schemaRef ds:uri="http://schemas.openxmlformats.org/package/2006/metadata/core-properties"/>
    <ds:schemaRef ds:uri="http://purl.org/dc/dcmitype/"/>
    <ds:schemaRef ds:uri="http://www.w3.org/XML/1998/namespace"/>
  </ds:schemaRefs>
</ds:datastoreItem>
</file>

<file path=customXml/itemProps2.xml><?xml version="1.0" encoding="utf-8"?>
<ds:datastoreItem xmlns:ds="http://schemas.openxmlformats.org/officeDocument/2006/customXml" ds:itemID="{EC0C8DE7-14B7-400C-8607-52E64125A108}">
  <ds:schemaRefs>
    <ds:schemaRef ds:uri="http://schemas.microsoft.com/sharepoint/v3/contenttype/forms"/>
  </ds:schemaRefs>
</ds:datastoreItem>
</file>

<file path=customXml/itemProps3.xml><?xml version="1.0" encoding="utf-8"?>
<ds:datastoreItem xmlns:ds="http://schemas.openxmlformats.org/officeDocument/2006/customXml" ds:itemID="{69277A1B-DA13-4B2D-B19C-17E5077889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b61d5d-2e57-4396-b04d-827e8091c9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31</vt:i4>
      </vt:variant>
      <vt:variant>
        <vt:lpstr>Named Ranges</vt:lpstr>
      </vt:variant>
      <vt:variant>
        <vt:i4>51</vt:i4>
      </vt:variant>
    </vt:vector>
  </HeadingPairs>
  <TitlesOfParts>
    <vt:vector size="82" baseType="lpstr">
      <vt:lpstr>I. LEMBAR PENGESAHAN</vt:lpstr>
      <vt:lpstr>II. PETUNJUK PENGISIAN-RESULT</vt:lpstr>
      <vt:lpstr>III. PETUNJUK PENGISIAN-PROCESS</vt:lpstr>
      <vt:lpstr>IV. KODE PENILAIAN</vt:lpstr>
      <vt:lpstr>Dashboard Penilaian Maturitas</vt:lpstr>
      <vt:lpstr>Data Sheet Keuangan</vt:lpstr>
      <vt:lpstr>Data Sheet Layanan</vt:lpstr>
      <vt:lpstr>1.1 Likuiditas</vt:lpstr>
      <vt:lpstr>1.2 Efisiensi</vt:lpstr>
      <vt:lpstr>1.3 Efektivitas</vt:lpstr>
      <vt:lpstr>1.4 Tingkat Kemandirian</vt:lpstr>
      <vt:lpstr>2.1 Indeks Kepuasan Masyarakat</vt:lpstr>
      <vt:lpstr>2.2 Efisiensi Waktu Pelayanan</vt:lpstr>
      <vt:lpstr>2.3 Sistem Pengaduan Layanan</vt:lpstr>
      <vt:lpstr>2.4 Keberhasilan Layanan</vt:lpstr>
      <vt:lpstr>3.1 SDM</vt:lpstr>
      <vt:lpstr>3.2 Proses Bisnis</vt:lpstr>
      <vt:lpstr>3.3 Teknologi</vt:lpstr>
      <vt:lpstr>3.4 Customer Focus</vt:lpstr>
      <vt:lpstr>4.1 Perencanaan Strategis</vt:lpstr>
      <vt:lpstr>4.2 Etika Bisnis</vt:lpstr>
      <vt:lpstr>4.3 Stakeholders Relationship</vt:lpstr>
      <vt:lpstr>4.4 Manajemen Risiko</vt:lpstr>
      <vt:lpstr>4.5 Pengawasan &amp; Pelaporan</vt:lpstr>
      <vt:lpstr>5.1 User Involvement</vt:lpstr>
      <vt:lpstr>5.2 Proses Inovasi</vt:lpstr>
      <vt:lpstr>5.3 Manajemen Pengetahuan</vt:lpstr>
      <vt:lpstr>5.4 Manajemen Perubahan</vt:lpstr>
      <vt:lpstr>6.1 Environmental Footprint Mgt</vt:lpstr>
      <vt:lpstr>6.2 Penggunaan Sumber Daya</vt:lpstr>
      <vt:lpstr>Sub-Indikator Rumpun</vt:lpstr>
      <vt:lpstr>Balai</vt:lpstr>
      <vt:lpstr>Balai_Kesehatan</vt:lpstr>
      <vt:lpstr>Balai_Labolatorium_Kesehatan</vt:lpstr>
      <vt:lpstr>Barang__Jasa_Lainnya</vt:lpstr>
      <vt:lpstr>Institusi_Pendidikan_atau_Pelatihan_Lainnya.</vt:lpstr>
      <vt:lpstr>Kesehatan</vt:lpstr>
      <vt:lpstr>Litbang</vt:lpstr>
      <vt:lpstr>Pendidikan</vt:lpstr>
      <vt:lpstr>'Sub-Indikator Rumpun'!Pengelola_Dana</vt:lpstr>
      <vt:lpstr>Pengelola_Dana</vt:lpstr>
      <vt:lpstr>'Sub-Indikator Rumpun'!Pengelola_Kawasan</vt:lpstr>
      <vt:lpstr>Pengelola_Kawasan</vt:lpstr>
      <vt:lpstr>Perguruan_Tinggi</vt:lpstr>
      <vt:lpstr>Pertanian</vt:lpstr>
      <vt:lpstr>Politeknik</vt:lpstr>
      <vt:lpstr>'1.1 Likuiditas'!Print_Area</vt:lpstr>
      <vt:lpstr>'1.2 Efisiensi'!Print_Area</vt:lpstr>
      <vt:lpstr>'1.3 Efektivitas'!Print_Area</vt:lpstr>
      <vt:lpstr>'1.4 Tingkat Kemandirian'!Print_Area</vt:lpstr>
      <vt:lpstr>'2.1 Indeks Kepuasan Masyarakat'!Print_Area</vt:lpstr>
      <vt:lpstr>'2.2 Efisiensi Waktu Pelayanan'!Print_Area</vt:lpstr>
      <vt:lpstr>'2.3 Sistem Pengaduan Layanan'!Print_Area</vt:lpstr>
      <vt:lpstr>'2.4 Keberhasilan Layanan'!Print_Area</vt:lpstr>
      <vt:lpstr>'3.1 SDM'!Print_Area</vt:lpstr>
      <vt:lpstr>'3.2 Proses Bisnis'!Print_Area</vt:lpstr>
      <vt:lpstr>'3.3 Teknologi'!Print_Area</vt:lpstr>
      <vt:lpstr>'3.4 Customer Focus'!Print_Area</vt:lpstr>
      <vt:lpstr>'4.1 Perencanaan Strategis'!Print_Area</vt:lpstr>
      <vt:lpstr>'4.2 Etika Bisnis'!Print_Area</vt:lpstr>
      <vt:lpstr>'4.3 Stakeholders Relationship'!Print_Area</vt:lpstr>
      <vt:lpstr>'4.4 Manajemen Risiko'!Print_Area</vt:lpstr>
      <vt:lpstr>'4.5 Pengawasan &amp; Pelaporan'!Print_Area</vt:lpstr>
      <vt:lpstr>'5.1 User Involvement'!Print_Area</vt:lpstr>
      <vt:lpstr>'5.2 Proses Inovasi'!Print_Area</vt:lpstr>
      <vt:lpstr>'5.3 Manajemen Pengetahuan'!Print_Area</vt:lpstr>
      <vt:lpstr>'6.1 Environmental Footprint Mgt'!Print_Area</vt:lpstr>
      <vt:lpstr>'6.2 Penggunaan Sumber Daya'!Print_Area</vt:lpstr>
      <vt:lpstr>'Dashboard Penilaian Maturitas'!Print_Area</vt:lpstr>
      <vt:lpstr>'Data Sheet Keuangan'!Print_Area</vt:lpstr>
      <vt:lpstr>'Data Sheet Layanan'!Print_Area</vt:lpstr>
      <vt:lpstr>'I. LEMBAR PENGESAHAN'!Print_Area</vt:lpstr>
      <vt:lpstr>'II. PETUNJUK PENGISIAN-RESULT'!Print_Area</vt:lpstr>
      <vt:lpstr>'III. PETUNJUK PENGISIAN-PROCESS'!Print_Area</vt:lpstr>
      <vt:lpstr>'IV. KODE PENILAIAN'!Print_Area</vt:lpstr>
      <vt:lpstr>Rumah_Sakit</vt:lpstr>
      <vt:lpstr>Rumah_Sakit_Bhayangkara</vt:lpstr>
      <vt:lpstr>Sekolah_Tinggi_Kedinasan</vt:lpstr>
      <vt:lpstr>Sub_Rumpun</vt:lpstr>
      <vt:lpstr>Subrumpun</vt:lpstr>
      <vt:lpstr>Teknik</vt:lpstr>
      <vt:lpstr>Transportasi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Fabiola Kristi</dc:creator>
  <cp:lastModifiedBy>Aditia</cp:lastModifiedBy>
  <cp:lastPrinted>2020-11-05T04:01:18Z</cp:lastPrinted>
  <dcterms:created xsi:type="dcterms:W3CDTF">2020-10-07T04:27:27Z</dcterms:created>
  <dcterms:modified xsi:type="dcterms:W3CDTF">2021-03-25T07:49:08Z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0x0101002BBE8B722BCDB648841CE357D1CB2380</vt:lpwstr>
  </property>
</Properties>
</file>